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2"/>
  <workbookPr/>
  <mc:AlternateContent xmlns:mc="http://schemas.openxmlformats.org/markup-compatibility/2006">
    <mc:Choice Requires="x15">
      <x15ac:absPath xmlns:x15ac="http://schemas.microsoft.com/office/spreadsheetml/2010/11/ac" url="https://people.ey.com/personal/mateo_uravic_hr_ey_com/Documents/External_OPTI-UP_technical/04_Project Management/02_Monitoring/Publishing/"/>
    </mc:Choice>
  </mc:AlternateContent>
  <xr:revisionPtr revIDLastSave="30" documentId="8_{523A2145-993E-4685-B2CC-D30125054722}" xr6:coauthVersionLast="47" xr6:coauthVersionMax="47" xr10:uidLastSave="{2DC14015-9DE8-074E-B370-B0655BC05A61}"/>
  <bookViews>
    <workbookView xWindow="32100" yWindow="880" windowWidth="43100" windowHeight="26500" activeTab="2" xr2:uid="{00000000-000D-0000-FFFF-FFFF00000000}"/>
  </bookViews>
  <sheets>
    <sheet name="Cover" sheetId="10" r:id="rId1"/>
    <sheet name="Introduction" sheetId="11" r:id="rId2"/>
    <sheet name="Modena" sheetId="4" r:id="rId3"/>
    <sheet name="Pécs" sheetId="9" r:id="rId4"/>
    <sheet name="Paks" sheetId="8" r:id="rId5"/>
    <sheet name="Grosuplje" sheetId="7" r:id="rId6"/>
    <sheet name="Český Krumlov" sheetId="6" r:id="rId7"/>
    <sheet name="Osijek" sheetId="5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0" i="5" l="1"/>
  <c r="F304" i="9"/>
  <c r="F302" i="9"/>
  <c r="C304" i="9"/>
  <c r="D304" i="9"/>
  <c r="E304" i="9"/>
  <c r="B304" i="9"/>
  <c r="D225" i="8"/>
  <c r="D224" i="8"/>
  <c r="D223" i="8"/>
  <c r="D222" i="8"/>
  <c r="F228" i="7"/>
  <c r="C222" i="6"/>
  <c r="D222" i="6"/>
  <c r="E222" i="6"/>
  <c r="F222" i="6"/>
  <c r="B222" i="6"/>
  <c r="C231" i="5"/>
  <c r="D231" i="5"/>
  <c r="E231" i="5"/>
  <c r="F231" i="5"/>
  <c r="B231" i="5"/>
  <c r="F282" i="9"/>
  <c r="C220" i="6"/>
  <c r="D220" i="6"/>
  <c r="E220" i="6"/>
  <c r="F220" i="6"/>
  <c r="B22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B50" i="6"/>
  <c r="F225" i="7"/>
  <c r="G191" i="9"/>
  <c r="H191" i="9"/>
  <c r="I191" i="9"/>
  <c r="F191" i="9"/>
  <c r="D191" i="9"/>
  <c r="C191" i="9"/>
  <c r="B7" i="4"/>
  <c r="B7" i="5"/>
  <c r="B7" i="6"/>
  <c r="B7" i="7"/>
  <c r="B7" i="9"/>
  <c r="B5" i="9"/>
  <c r="B4" i="9"/>
  <c r="V52" i="9"/>
  <c r="B4" i="5"/>
  <c r="F209" i="5"/>
  <c r="F208" i="5"/>
  <c r="F207" i="5"/>
  <c r="F206" i="5"/>
  <c r="S51" i="5"/>
  <c r="T51" i="5"/>
  <c r="U51" i="5"/>
  <c r="B4" i="6"/>
  <c r="B4" i="7"/>
  <c r="S51" i="7"/>
  <c r="T51" i="7"/>
  <c r="U51" i="7"/>
  <c r="V51" i="7"/>
  <c r="D205" i="8"/>
  <c r="D204" i="8"/>
  <c r="D203" i="8"/>
  <c r="B4" i="8"/>
  <c r="S51" i="8"/>
  <c r="T51" i="8"/>
  <c r="U51" i="8"/>
  <c r="V51" i="8"/>
  <c r="F283" i="9"/>
  <c r="F281" i="9"/>
  <c r="S51" i="9"/>
  <c r="T51" i="9"/>
  <c r="U51" i="9"/>
  <c r="V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B4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<sst xmlns="http://schemas.openxmlformats.org/spreadsheetml/2006/main" count="1967" uniqueCount="528">
  <si>
    <t>Introduction</t>
  </si>
  <si>
    <t>Project</t>
  </si>
  <si>
    <t>Interreg Central Europe -- OPTI-UP</t>
  </si>
  <si>
    <t>Full name</t>
  </si>
  <si>
    <t>Optimizing and greening Public Transport networks through Integration with Urban Planning and data-driven approaches</t>
  </si>
  <si>
    <t>Link to project</t>
  </si>
  <si>
    <t>https://www.interreg-central.eu/projects/opti-up/</t>
  </si>
  <si>
    <t>Overview</t>
  </si>
  <si>
    <t xml:space="preserve">    -    Network optimisation: Osijek (Croatia), Paks (Hungary)</t>
  </si>
  <si>
    <t xml:space="preserve">    -    Alternative fuel technologies: Pécs (Hungary), Český Krumlov (Czechia)</t>
  </si>
  <si>
    <t>As data- and model-drive methods are the central focus of OPTI-UP,  various operational indicators of the PT system in the case study areas are collected. This excel workbook serves as a centralised repository (database) that stores, organizes, and visualises these key indicators:</t>
  </si>
  <si>
    <t xml:space="preserve">    -    Offer insights on the status quo of the PT operating status</t>
  </si>
  <si>
    <t>How to use this database</t>
  </si>
  <si>
    <t>List of contributors</t>
  </si>
  <si>
    <t>Ernst&amp;Young Advisory Ltd. (EY), Croatia</t>
  </si>
  <si>
    <t>Agency for mobility and local public transport of Modena Inc. (aMo), Italy</t>
  </si>
  <si>
    <t>South-Transdanubian Regional Innovation Agency (STRIA), Hungary</t>
  </si>
  <si>
    <t>Paks Transportation Limited Liability Company (Paks LLC), Hungary</t>
  </si>
  <si>
    <t>Institut of Traffic and Transport Ljubljana l.l.c. (PIL), Solvenia</t>
  </si>
  <si>
    <t>Institute of Technology and Business in České Budějovice (VŠTE), Czechia</t>
  </si>
  <si>
    <t>Urban Passenger Transport Ltd. Osijek (GPP), Croatia</t>
  </si>
  <si>
    <t>Poliedra, Politecnico di Milano, Italy</t>
  </si>
  <si>
    <t>Research Unit Transport Planning and Traffic Engineering, TU Wien, Austria</t>
  </si>
  <si>
    <t>Modena PT Operational Data</t>
  </si>
  <si>
    <t>Key facts</t>
  </si>
  <si>
    <t># years of operation</t>
  </si>
  <si>
    <t>Annual bus km</t>
  </si>
  <si>
    <t># modes</t>
  </si>
  <si>
    <t># trips served per year</t>
  </si>
  <si>
    <t># lines</t>
  </si>
  <si>
    <t>EUR per BKM (cost)</t>
  </si>
  <si>
    <t>electrified</t>
  </si>
  <si>
    <t>EUR per passenger (revenue)</t>
  </si>
  <si>
    <t>15.7-18.8</t>
  </si>
  <si>
    <t>speed (km/h)</t>
  </si>
  <si>
    <t>revenue from tickets &amp; passes</t>
  </si>
  <si>
    <t>1. Spatial demographic data</t>
  </si>
  <si>
    <t>Year</t>
  </si>
  <si>
    <t>Population (Modena)</t>
  </si>
  <si>
    <t>Population (Emilia-Romagna)</t>
  </si>
  <si>
    <t>Population (Italy)</t>
  </si>
  <si>
    <t>Age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</si>
  <si>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</si>
  <si>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</si>
  <si>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</si>
  <si>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</si>
  <si>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</si>
  <si>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</si>
  <si>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</si>
  <si>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</si>
  <si>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</si>
  <si>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</si>
  <si>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</si>
  <si>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</si>
  <si>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</si>
  <si>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</si>
  <si>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</si>
  <si>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</si>
  <si>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</si>
  <si>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Female</t>
  </si>
  <si>
    <t>Male</t>
  </si>
  <si>
    <t>Total</t>
  </si>
  <si>
    <t>Zone</t>
  </si>
  <si>
    <t>Area (km2)</t>
  </si>
  <si>
    <t>Population</t>
  </si>
  <si>
    <t>Population density (p/km2)</t>
  </si>
  <si>
    <t>2. Public transport operational indicators</t>
  </si>
  <si>
    <t>Dummy</t>
  </si>
  <si>
    <t>Event</t>
  </si>
  <si>
    <t>horse-drawn tramway</t>
  </si>
  <si>
    <t>electric tramway</t>
  </si>
  <si>
    <t>6 tramway lines</t>
  </si>
  <si>
    <t>dismantling tramways in favour of trolleybus</t>
  </si>
  <si>
    <t>only trolleybuses allowed in city center</t>
  </si>
  <si>
    <t>trolleybus renewed</t>
  </si>
  <si>
    <t>DRT service</t>
  </si>
  <si>
    <t>first IMC trolleybus</t>
  </si>
  <si>
    <t>Fleet</t>
  </si>
  <si>
    <t>Trolleybuses</t>
  </si>
  <si>
    <t>Diesel buses</t>
  </si>
  <si>
    <t>CNG buses</t>
  </si>
  <si>
    <t>Number</t>
  </si>
  <si>
    <t>Avg. age (2023)</t>
  </si>
  <si>
    <t>Capacity</t>
  </si>
  <si>
    <t>Line Number </t>
  </si>
  <si>
    <t>Line Name </t>
  </si>
  <si>
    <t>Line Length [km,0] </t>
  </si>
  <si>
    <t>Turnaround time [min] </t>
  </si>
  <si>
    <t>Operational speed [km/h,0] </t>
  </si>
  <si>
    <t>No. of departures [Working day </t>
  </si>
  <si>
    <t>No. of departures [Saturday] </t>
  </si>
  <si>
    <t>No. of departures [Sunday and Holiday] </t>
  </si>
  <si>
    <t>annual KM </t>
  </si>
  <si>
    <t>1 </t>
  </si>
  <si>
    <t> </t>
  </si>
  <si>
    <t>7,4 </t>
  </si>
  <si>
    <t>153 </t>
  </si>
  <si>
    <t>2 </t>
  </si>
  <si>
    <t>8,8 </t>
  </si>
  <si>
    <t>88 </t>
  </si>
  <si>
    <t>3 </t>
  </si>
  <si>
    <t>7,7 </t>
  </si>
  <si>
    <t>11 </t>
  </si>
  <si>
    <t>4 </t>
  </si>
  <si>
    <t>7,2 </t>
  </si>
  <si>
    <t>5 </t>
  </si>
  <si>
    <t>7,3 </t>
  </si>
  <si>
    <t>115 </t>
  </si>
  <si>
    <t>6* </t>
  </si>
  <si>
    <t>6,5 </t>
  </si>
  <si>
    <t>87 </t>
  </si>
  <si>
    <t>7* </t>
  </si>
  <si>
    <t>5,6 </t>
  </si>
  <si>
    <t>172 </t>
  </si>
  <si>
    <t>- </t>
  </si>
  <si>
    <t>7A* </t>
  </si>
  <si>
    <t>6,7 </t>
  </si>
  <si>
    <t>8 </t>
  </si>
  <si>
    <t>8,7 </t>
  </si>
  <si>
    <t>116 </t>
  </si>
  <si>
    <t>9 </t>
  </si>
  <si>
    <t>8,3 </t>
  </si>
  <si>
    <t>84 </t>
  </si>
  <si>
    <t>10 </t>
  </si>
  <si>
    <t>9,4 </t>
  </si>
  <si>
    <t>75 </t>
  </si>
  <si>
    <t>11S* </t>
  </si>
  <si>
    <t>6,0 </t>
  </si>
  <si>
    <t>11N* </t>
  </si>
  <si>
    <t>12 </t>
  </si>
  <si>
    <t>7,8 </t>
  </si>
  <si>
    <t>58 </t>
  </si>
  <si>
    <t>13 </t>
  </si>
  <si>
    <t>10,1 </t>
  </si>
  <si>
    <t>89 </t>
  </si>
  <si>
    <t>14 </t>
  </si>
  <si>
    <t>54 </t>
  </si>
  <si>
    <t>15 </t>
  </si>
  <si>
    <t>55 </t>
  </si>
  <si>
    <t>81 </t>
  </si>
  <si>
    <t>3. Public transport demand data</t>
  </si>
  <si>
    <t>Annual passenger demand</t>
  </si>
  <si>
    <t>Bus line</t>
  </si>
  <si>
    <t>Nr 1</t>
  </si>
  <si>
    <t>Nr 2</t>
  </si>
  <si>
    <t>Nr 3</t>
  </si>
  <si>
    <t>Nr 4</t>
  </si>
  <si>
    <t>Nr 5</t>
  </si>
  <si>
    <t>Nr 6</t>
  </si>
  <si>
    <t>Nr 7</t>
  </si>
  <si>
    <t>Nr 8</t>
  </si>
  <si>
    <t>Nr 9</t>
  </si>
  <si>
    <t>Nr 10</t>
  </si>
  <si>
    <t>Nr 12</t>
  </si>
  <si>
    <t>Nr 13</t>
  </si>
  <si>
    <t>Nr 14</t>
  </si>
  <si>
    <t>Nr 81</t>
  </si>
  <si>
    <t>Nr 7A</t>
  </si>
  <si>
    <t>Nr 11S</t>
  </si>
  <si>
    <t>Nr 11N</t>
  </si>
  <si>
    <t>Nr 15</t>
  </si>
  <si>
    <t>Hour</t>
  </si>
  <si>
    <t>Passenger demand</t>
  </si>
  <si>
    <t>4. Public transport financial indicators</t>
  </si>
  <si>
    <t>Staff cost</t>
  </si>
  <si>
    <t>Driving/Operation cost</t>
  </si>
  <si>
    <t>Other cost</t>
  </si>
  <si>
    <t>Total cost</t>
  </si>
  <si>
    <t>Revenue from tickets</t>
  </si>
  <si>
    <t>Revenue from passes</t>
  </si>
  <si>
    <t>Compensation</t>
  </si>
  <si>
    <t>5. Public transport planning</t>
  </si>
  <si>
    <t>PT operator</t>
  </si>
  <si>
    <t>City</t>
  </si>
  <si>
    <t>Local/regional transport authority</t>
  </si>
  <si>
    <t>National goverment body (e.g., ministry)</t>
  </si>
  <si>
    <t>Other transport authority (e.g., PPP)</t>
  </si>
  <si>
    <t>Road administrator</t>
  </si>
  <si>
    <t>External experts</t>
  </si>
  <si>
    <t>Others</t>
  </si>
  <si>
    <t>Spatial planning</t>
  </si>
  <si>
    <t>x</t>
  </si>
  <si>
    <t>Strategic PT planning</t>
  </si>
  <si>
    <t>Tactic PT Plan</t>
  </si>
  <si>
    <t>PT operation</t>
  </si>
  <si>
    <t>Financial investment (infra)</t>
  </si>
  <si>
    <t>Financial investment (vehicles)</t>
  </si>
  <si>
    <t>Owner (vehicle)</t>
  </si>
  <si>
    <t>Owner (equipment)</t>
  </si>
  <si>
    <t>Owner (energy)</t>
  </si>
  <si>
    <t>Financial control (PT/PSO)</t>
  </si>
  <si>
    <t>Monitoring (PSO)</t>
  </si>
  <si>
    <t>Monitoring and reporting cost</t>
  </si>
  <si>
    <t>Collecting and monitoring revenue</t>
  </si>
  <si>
    <t>Defining tariff policy and ticket price</t>
  </si>
  <si>
    <t>Implementing fare collection and ticket sales</t>
  </si>
  <si>
    <t>PT subsidy funds</t>
  </si>
  <si>
    <t>Passenger data counting</t>
  </si>
  <si>
    <t>Informing passengers</t>
  </si>
  <si>
    <t>Daily maintenance of vehicles</t>
  </si>
  <si>
    <t>Population (Baranya county)</t>
  </si>
  <si>
    <t>Population (Hungary)</t>
  </si>
  <si>
    <t>80-84</t>
  </si>
  <si>
    <t>85-89</t>
  </si>
  <si>
    <t>90-94</t>
  </si>
  <si>
    <t>95-99</t>
  </si>
  <si>
    <t>100+</t>
  </si>
  <si>
    <t>Zonal density plot (no data yet)</t>
  </si>
  <si>
    <t>first 3 tram lines</t>
  </si>
  <si>
    <t>bus introduced</t>
  </si>
  <si>
    <t>tram closed</t>
  </si>
  <si>
    <t>housing development</t>
  </si>
  <si>
    <t>large PT of mines</t>
  </si>
  <si>
    <t>Tüke Busz Zrt.</t>
  </si>
  <si>
    <t>line renewal</t>
  </si>
  <si>
    <t>Electric buses</t>
  </si>
  <si>
    <t>Uránváros - Csontváry utca - Uránváros</t>
  </si>
  <si>
    <t>Uránváros - Mecsekszabolcs</t>
  </si>
  <si>
    <t>2A</t>
  </si>
  <si>
    <t>Fehérhegy - Uránváros</t>
  </si>
  <si>
    <t>Uránváros - Petőfi-akna</t>
  </si>
  <si>
    <t>102Y</t>
  </si>
  <si>
    <t>Kertváros - Árkád - Kertváros</t>
  </si>
  <si>
    <t>3E</t>
  </si>
  <si>
    <t>Kertváros - Főpályaudvar</t>
  </si>
  <si>
    <t>Kertváros - Klinikák</t>
  </si>
  <si>
    <t>Uránváros - Árpádtető</t>
  </si>
  <si>
    <t>4Y</t>
  </si>
  <si>
    <t>Főpályaudvar - Újhegy</t>
  </si>
  <si>
    <t>Budai Állomás - Uránváros</t>
  </si>
  <si>
    <t>104A</t>
  </si>
  <si>
    <t>Uránváros - Hird, Harangláb utca</t>
  </si>
  <si>
    <t>104E</t>
  </si>
  <si>
    <t>Kertváros - Ipar utca</t>
  </si>
  <si>
    <t>Főpályaudvar - Malomvölgyi út</t>
  </si>
  <si>
    <t>7Y</t>
  </si>
  <si>
    <t>Fagyöngy utca - Főpályaudvar</t>
  </si>
  <si>
    <t>109E</t>
  </si>
  <si>
    <t>Fagyöngy utca - Klinikák</t>
  </si>
  <si>
    <t>Budai Állomás - István-akna</t>
  </si>
  <si>
    <t>Főpályaudvar - Hird, Harangláb utca</t>
  </si>
  <si>
    <t>13E</t>
  </si>
  <si>
    <t>13Y</t>
  </si>
  <si>
    <t>48-as tér - Petőfi-akna</t>
  </si>
  <si>
    <t>14Y</t>
  </si>
  <si>
    <t>Főpályaudvar - Petőfi-akna</t>
  </si>
  <si>
    <t>48-as tér - István-akna</t>
  </si>
  <si>
    <t>Budai Állomás - Finn utca</t>
  </si>
  <si>
    <t>Főpályaudvar - Hőerőmű</t>
  </si>
  <si>
    <t>Baromfifeldolgozó - Uránváros</t>
  </si>
  <si>
    <t>21A</t>
  </si>
  <si>
    <t>Uránváros - Hőerőmű</t>
  </si>
  <si>
    <t>Kertváros - Uránváros</t>
  </si>
  <si>
    <t>Autóbusz-állomás - Nagydeindol</t>
  </si>
  <si>
    <t>Autóbusz-állomás - Deindol</t>
  </si>
  <si>
    <t>23Y</t>
  </si>
  <si>
    <t>Autóbusz-állomás - Mecsekszentkút</t>
  </si>
  <si>
    <t>Benczúr Gyula utca - Budai Állomás</t>
  </si>
  <si>
    <t>25A</t>
  </si>
  <si>
    <t>Bázis út - Uránváros</t>
  </si>
  <si>
    <t>Árkád - II-es rakodó</t>
  </si>
  <si>
    <t>Benczúr Gyula utca - Gesztenyés</t>
  </si>
  <si>
    <t>27Y</t>
  </si>
  <si>
    <t>Gesztenyés - II-es rakodó</t>
  </si>
  <si>
    <t>Lámpásvölgy - II-es rakodó</t>
  </si>
  <si>
    <t>28A</t>
  </si>
  <si>
    <t>Lámpásvölgy - Uránváros</t>
  </si>
  <si>
    <t>28Y</t>
  </si>
  <si>
    <t>II-es rakodó - Gyükés</t>
  </si>
  <si>
    <t>Főpályaudvar - Klinikák</t>
  </si>
  <si>
    <t>30Y</t>
  </si>
  <si>
    <t>Főpályaudvar - Kertváros</t>
  </si>
  <si>
    <t>Főpályaudvar - MTA székház - Főpályaudvar</t>
  </si>
  <si>
    <t>32Y</t>
  </si>
  <si>
    <t>Főpályaudvar - Tettye, Havihegyi út</t>
  </si>
  <si>
    <t>Dömörkapu - Főpályaudvar</t>
  </si>
  <si>
    <t>34Y</t>
  </si>
  <si>
    <t>Főpályaudvar - Misinatető</t>
  </si>
  <si>
    <t>35Y</t>
  </si>
  <si>
    <t>Főpályaudvar - Bálicstető</t>
  </si>
  <si>
    <t>Főpályaudvar - Donátus</t>
  </si>
  <si>
    <t>Főpályaudvar - Lámpásvölgy</t>
  </si>
  <si>
    <t>38Y</t>
  </si>
  <si>
    <t>Főpályaudvar - Búza tér</t>
  </si>
  <si>
    <t>Főpályaudvar - Gyükés</t>
  </si>
  <si>
    <t>Főpályaudvar - Gesztenyés</t>
  </si>
  <si>
    <t>Főpályaudvar - Rovitex</t>
  </si>
  <si>
    <t>41E</t>
  </si>
  <si>
    <t>Rovitex - Főpályaudvar</t>
  </si>
  <si>
    <t>41Y</t>
  </si>
  <si>
    <t>Főpályaudvar - Hőtávvezeték</t>
  </si>
  <si>
    <t>Főpályaudvar - Nagyárpád</t>
  </si>
  <si>
    <t>42Y</t>
  </si>
  <si>
    <t>Főpályaudvar - Nagyárpád - Főpályaudvar</t>
  </si>
  <si>
    <t>Nagyárpád - Fagyöngy utca</t>
  </si>
  <si>
    <t>Főpályaudvar - Bálicstető - Főpályaudvar</t>
  </si>
  <si>
    <t>Főpályaudvar - Donátus - Főpályaudvar</t>
  </si>
  <si>
    <t>Fagyöngy utca - Déri Miksa utca - Fagyöngy utca</t>
  </si>
  <si>
    <t>Fagyöngy utca - Időjós út</t>
  </si>
  <si>
    <t>Aidinger János út - Mecsekszabolcs</t>
  </si>
  <si>
    <t>60A</t>
  </si>
  <si>
    <t>Aidinger János út - Budai Állomás</t>
  </si>
  <si>
    <t>60Y</t>
  </si>
  <si>
    <t>Budai Állomás - Újhegy</t>
  </si>
  <si>
    <t>Kertváros - Malomvölgyi út</t>
  </si>
  <si>
    <t>Kertváros - Fagyöngy utca</t>
  </si>
  <si>
    <t>73Y</t>
  </si>
  <si>
    <t>István-akna - Petőfi-akna</t>
  </si>
  <si>
    <t>Főpályaudvar - Budai Állomás</t>
  </si>
  <si>
    <t>Uránváros - Deindol - Uránváros</t>
  </si>
  <si>
    <t>Főpályaudvar - Barbakán</t>
  </si>
  <si>
    <t>Hőtávvezeték - Malomvölgyi út</t>
  </si>
  <si>
    <t>Revenue from other sales</t>
  </si>
  <si>
    <t>Paks PT Operational Data</t>
  </si>
  <si>
    <t>Population (Paks)</t>
  </si>
  <si>
    <t>Population (Tolna County)</t>
  </si>
  <si>
    <t>Data not available yet</t>
  </si>
  <si>
    <t>railway station built</t>
  </si>
  <si>
    <t>station rebuilt</t>
  </si>
  <si>
    <t>suspend passenger rail</t>
  </si>
  <si>
    <t>Paks Transportation LLC</t>
  </si>
  <si>
    <t>1</t>
  </si>
  <si>
    <t>1a</t>
  </si>
  <si>
    <t>2</t>
  </si>
  <si>
    <t>3</t>
  </si>
  <si>
    <t>3i</t>
  </si>
  <si>
    <t>4</t>
  </si>
  <si>
    <t>Grosuplje PT Operational Data</t>
  </si>
  <si>
    <t>Notes: the data are for stretch of lines within Grosuplje from the regional network</t>
  </si>
  <si>
    <t>Population (Polica)</t>
  </si>
  <si>
    <t>Population (Grosuplje)</t>
  </si>
  <si>
    <t>Population (Slovenia)</t>
  </si>
  <si>
    <t>start of PT</t>
  </si>
  <si>
    <t>68</t>
  </si>
  <si>
    <t>69</t>
  </si>
  <si>
    <t>71</t>
  </si>
  <si>
    <t>72</t>
  </si>
  <si>
    <t>73</t>
  </si>
  <si>
    <t>76</t>
  </si>
  <si>
    <t>78</t>
  </si>
  <si>
    <t>3G</t>
  </si>
  <si>
    <t>Other</t>
  </si>
  <si>
    <t>Municipality of Grosuplje, Department of Urban Planning </t>
  </si>
  <si>
    <t>Regional Development Agency of Ljubljana Urban Region </t>
  </si>
  <si>
    <t>Ministry of Natural Resources and Spatial Planning </t>
  </si>
  <si>
    <t>DRI Investment Management Ltd. </t>
  </si>
  <si>
    <t>Municipality of Grosuplje, Department of Urban Infrastructure </t>
  </si>
  <si>
    <t>Ministry of the Environment, Climate and Energy </t>
  </si>
  <si>
    <t>DUJPP - Public Passenger Transport Management Company </t>
  </si>
  <si>
    <t>Ljubljana Public Passenger Transport (LPP) </t>
  </si>
  <si>
    <t>Ministry of Infrastructure </t>
  </si>
  <si>
    <t>DUJPP - Public Passenger Transport Management Company - ticket validation system </t>
  </si>
  <si>
    <t>DUJPP - Public Passenger Transport Management Company – ticket validation system </t>
  </si>
  <si>
    <t>Ljubljana Public Passenger Transport (LPP) – diesel, LNG, hydrogen </t>
  </si>
  <si>
    <t>Municipality of Grosuplje, Department of Urban Infrastructure – 3G city integrated line and DRT services </t>
  </si>
  <si>
    <t>Ljubljana Public Passenger Transport (LPP) – preparation of reports </t>
  </si>
  <si>
    <t>Municipality of Grosuplje, Department of Urban Infrastructure – review of the reports </t>
  </si>
  <si>
    <t>DUJPP - Public Passenger Transport Management Company - review of the reports </t>
  </si>
  <si>
    <t>Ljubljana Public Passenger Transport (LPP) - collecting </t>
  </si>
  <si>
    <t>Municipality of Grosuplje, Department of Urban Infrastructure – monitoring </t>
  </si>
  <si>
    <t>DUJPP - Public Passenger Transport Management Company - monitoring </t>
  </si>
  <si>
    <t>NCUP – National Centre for Traffic Management – PPT route planner  </t>
  </si>
  <si>
    <t>Český Krumlov PT Operational Data</t>
  </si>
  <si>
    <t>Population (Český Krumlov)</t>
  </si>
  <si>
    <t>Population (Czechia)</t>
  </si>
  <si>
    <t>90+</t>
  </si>
  <si>
    <t>Český Krumlov</t>
  </si>
  <si>
    <t>Kladné-Dobrkovice</t>
  </si>
  <si>
    <t>Přísečná-Domoradice</t>
  </si>
  <si>
    <t>Slupenec</t>
  </si>
  <si>
    <t>Spolí-Nové Spolí</t>
  </si>
  <si>
    <t>Vyšný</t>
  </si>
  <si>
    <t>Population (2021)</t>
  </si>
  <si>
    <t>bus to villages</t>
  </si>
  <si>
    <t>fleet modernisation</t>
  </si>
  <si>
    <t>plan for EV</t>
  </si>
  <si>
    <t>planned</t>
  </si>
  <si>
    <t>50-70</t>
  </si>
  <si>
    <t>40-60</t>
  </si>
  <si>
    <t>x </t>
  </si>
  <si>
    <t>Department of Development and Investments </t>
  </si>
  <si>
    <t>South Bohemian Region </t>
  </si>
  <si>
    <t>Ministry of Transport </t>
  </si>
  <si>
    <t>Czech Chamber of Architects </t>
  </si>
  <si>
    <t>Department of Transport </t>
  </si>
  <si>
    <t>Department of Finance </t>
  </si>
  <si>
    <t>Osijek PT Operational Data</t>
  </si>
  <si>
    <t>Population (Osijek)</t>
  </si>
  <si>
    <t>Population (Osijek-Baranja County)</t>
  </si>
  <si>
    <t>95+</t>
  </si>
  <si>
    <t>first city in Croatia to have horse-drawn trams</t>
  </si>
  <si>
    <t>electric tram</t>
  </si>
  <si>
    <t>start of large tram infrastructure modernisation</t>
  </si>
  <si>
    <t>low-floor tram</t>
  </si>
  <si>
    <t>18 (since refurbishment)</t>
  </si>
  <si>
    <t>T1 (tram)</t>
  </si>
  <si>
    <t>Zeleno Polje – Višnjevac – Zeleno Polje </t>
  </si>
  <si>
    <t>T2 (tram)</t>
  </si>
  <si>
    <t>Bikara – Trg Lj. Gaja – Ul. Hrvatske Republike </t>
  </si>
  <si>
    <t>A1 </t>
  </si>
  <si>
    <t>Jug II – Kanižlićeva – Opus Arena – Vij. Petrove Gore </t>
  </si>
  <si>
    <t>19 </t>
  </si>
  <si>
    <t>A2 </t>
  </si>
  <si>
    <t>Ul. Hrvatske Republike – Retfala </t>
  </si>
  <si>
    <t>A3 </t>
  </si>
  <si>
    <t>Čepin 3-4 – MIO – Ind. zona Nemetin – Tenja 4-3 </t>
  </si>
  <si>
    <t>A4 </t>
  </si>
  <si>
    <t>Briješće – Tenja 4-3 – Briješće </t>
  </si>
  <si>
    <t>A5 </t>
  </si>
  <si>
    <t>Josipovac – Bijelo Brdo – Josipovac </t>
  </si>
  <si>
    <t>A6 </t>
  </si>
  <si>
    <t>Ivanovac – Tvrđavica – Ivanovac </t>
  </si>
  <si>
    <t>A7 </t>
  </si>
  <si>
    <t>Drinska – Uske Njive – Drinska </t>
  </si>
  <si>
    <t>A8 </t>
  </si>
  <si>
    <t>Jug II – Bolnica – Jug II </t>
  </si>
  <si>
    <t>A9* </t>
  </si>
  <si>
    <t>Đakovština – Bilje – Darda – Bilje - Đakovština </t>
  </si>
  <si>
    <t>Annual ridership by line: data not available</t>
  </si>
  <si>
    <t>Not available</t>
  </si>
  <si>
    <t>Amortization</t>
  </si>
  <si>
    <t>Personalised cards</t>
  </si>
  <si>
    <t>Accompanying report</t>
  </si>
  <si>
    <t>D111: Comprehensive data report on existing public transport networks and best practices</t>
  </si>
  <si>
    <t>The OPTI-UP project aims to address the planning and operational challenges of the Public Transport (PT) in small- and medium-sized cities in Central Europe. Six case studies are selected that will test and pilot a range of different PT improvement strategies:</t>
  </si>
  <si>
    <t xml:space="preserve"> 1. Navigate to each city using the sheets at the bottom of the workbook.</t>
  </si>
  <si>
    <t>2. For each city, take a look at key operational indicators at the top of the sheet.</t>
  </si>
  <si>
    <t>3. Collapse and uncollapse the groups to reveal detailed indicators on</t>
  </si>
  <si>
    <t xml:space="preserve">    -    The spatial-demographi indicators</t>
  </si>
  <si>
    <t xml:space="preserve">    -    PT history and operational indicators</t>
  </si>
  <si>
    <t xml:space="preserve">    -    Annual, monthly, and hourly demand indicators</t>
  </si>
  <si>
    <t xml:space="preserve">    -    Financial indicators (cost and revenue)</t>
  </si>
  <si>
    <t xml:space="preserve">    -    Overview of the PT planning process</t>
  </si>
  <si>
    <t>Description</t>
  </si>
  <si>
    <t xml:space="preserve">24.3
</t>
  </si>
  <si>
    <t>electrified (planned)</t>
  </si>
  <si>
    <t>Notes: 5 electric buses are planned to be introduced in 2025</t>
  </si>
  <si>
    <t>Population (South Bohemian Region)</t>
  </si>
  <si>
    <t>57-145</t>
  </si>
  <si>
    <t>52-72</t>
  </si>
  <si>
    <t>8 (DRT) or 83 (bus)</t>
  </si>
  <si>
    <t>Electric DRT cars</t>
  </si>
  <si>
    <t>Diesel school buses</t>
  </si>
  <si>
    <t>8 to 20</t>
  </si>
  <si>
    <t>No data</t>
  </si>
  <si>
    <t>Average</t>
  </si>
  <si>
    <t>SUM</t>
  </si>
  <si>
    <t>Gesztenyés utca – Dunakömlőd forduló </t>
  </si>
  <si>
    <t>36 (24 in summer school holidays) </t>
  </si>
  <si>
    <t>36 (24 in summer school holidays </t>
  </si>
  <si>
    <t>1A </t>
  </si>
  <si>
    <t>Gesztenyés utca – Anna utca </t>
  </si>
  <si>
    <t>0 </t>
  </si>
  <si>
    <t>1S </t>
  </si>
  <si>
    <t>Ürgemezei Strand – Dunakömlőd forduló </t>
  </si>
  <si>
    <t>6 The service operates only during the summer school holidays. </t>
  </si>
  <si>
    <t>Autóbusz-állomás – Gesztenyés utca </t>
  </si>
  <si>
    <t>16 (15 back) </t>
  </si>
  <si>
    <t>14 (13 back) </t>
  </si>
  <si>
    <t>Gesztenyés utca - Vegyes bolt –  </t>
  </si>
  <si>
    <t>3I </t>
  </si>
  <si>
    <t>Vegyes bolt – Ipari Park II </t>
  </si>
  <si>
    <t>5 (6 back) </t>
  </si>
  <si>
    <t>Autóbusz-állomás - Biritópuszta, iskola </t>
  </si>
  <si>
    <t>6 </t>
  </si>
  <si>
    <t>68 </t>
  </si>
  <si>
    <t>Ljubljana-Škofljica-Grosuplje-Šentvid pri Stični </t>
  </si>
  <si>
    <t>2x10 </t>
  </si>
  <si>
    <t>2x9 </t>
  </si>
  <si>
    <t>2x4 </t>
  </si>
  <si>
    <t>69 </t>
  </si>
  <si>
    <t>Šentvid pri Stični - Temenica </t>
  </si>
  <si>
    <t>/ </t>
  </si>
  <si>
    <t>71 </t>
  </si>
  <si>
    <t>Grosuplje-Luče na Šoli-Grosuplje </t>
  </si>
  <si>
    <t>72 </t>
  </si>
  <si>
    <t>Grosuplje-Peč pri Polici-Polica/Viš.G. </t>
  </si>
  <si>
    <t>2x11 </t>
  </si>
  <si>
    <t>73 </t>
  </si>
  <si>
    <t>Grosuplje-Sp.Slivnica-Škocjan/Turjaku </t>
  </si>
  <si>
    <t>2x17 </t>
  </si>
  <si>
    <t>76 </t>
  </si>
  <si>
    <t>Lj. - Grosuplje - Iv. Gorica - Ambrus </t>
  </si>
  <si>
    <t>2x3 </t>
  </si>
  <si>
    <t>78 </t>
  </si>
  <si>
    <t>Ljubljana – Grosuplje - Videm </t>
  </si>
  <si>
    <t>3G </t>
  </si>
  <si>
    <t>Ljubljana železna-Škofljica-Grosuplje </t>
  </si>
  <si>
    <t>2x38 </t>
  </si>
  <si>
    <t>Centrum - Nádraží </t>
  </si>
  <si>
    <t>Centrum - Zámek </t>
  </si>
  <si>
    <t>Nádraží - Okolní obce </t>
  </si>
  <si>
    <t>Municipality of the City of Pécs – Department of Urban Management </t>
  </si>
  <si>
    <t>BIOKOM Nonprofit Ltd. </t>
  </si>
  <si>
    <t xml:space="preserve">Pécs Urban Development Nonprofit Ltd.; BIOKOM Nonprofit Ltd. - transport organiser </t>
  </si>
  <si>
    <t>BIOKOM Nonprofit Ltd. - transport organiser </t>
  </si>
  <si>
    <t>Tüke Busz Ltd. </t>
  </si>
  <si>
    <t>Tüke Busz Ltd. - development of terminals and charging points </t>
  </si>
  <si>
    <t xml:space="preserve">Pécs Urban Development Nonprofit Ltd.;  BIOKOM Nonprofit Ltd. - transport organiser </t>
  </si>
  <si>
    <t>Municipality of the City of Pécs </t>
  </si>
  <si>
    <t>VOLÁNBUSZ Ltd. - petrol station owner </t>
  </si>
  <si>
    <t>Ministry of Construction and Transport </t>
  </si>
  <si>
    <t>Municipality of the City of Pécs - General Assembly </t>
  </si>
  <si>
    <t>Municipality of the City of Pécs - Operating subsidy </t>
  </si>
  <si>
    <t>Government of Hungary  - central budget - socio-political fare subsidy </t>
  </si>
  <si>
    <t xml:space="preserve"> Some ticketing equipent is owned by private company </t>
  </si>
  <si>
    <t>Population (Pécs)</t>
  </si>
  <si>
    <t>PT: state --&gt; city</t>
  </si>
  <si>
    <t>2011-13: line extensions</t>
  </si>
  <si>
    <t>2020-23: P&amp;R, DRT, railway station renovation</t>
  </si>
  <si>
    <t>2008-09: ETC&amp; tram</t>
  </si>
  <si>
    <t>2014-16: tram expansion &amp; modernisation</t>
  </si>
  <si>
    <t>2019-23: low-floor buses</t>
  </si>
  <si>
    <t>Pécs PT Operational Data</t>
  </si>
  <si>
    <t>Diesel DRT minivans</t>
  </si>
  <si>
    <t>Annual KM </t>
  </si>
  <si>
    <t>Annual BKM </t>
  </si>
  <si>
    <t>Tram</t>
  </si>
  <si>
    <t>Total revenue (without compensation)</t>
  </si>
  <si>
    <t>Total revenue (with compensation)</t>
  </si>
  <si>
    <t xml:space="preserve">    -    Demand-responsive transport: Modena (Italy), Grosuplje (Slovenia)</t>
  </si>
  <si>
    <t xml:space="preserve">    -    Facilitate cross-comparison of the status quo in different cities</t>
  </si>
  <si>
    <t xml:space="preserve">    -    Serve as a basis for subsequent modelling and data-driven analysis</t>
  </si>
  <si>
    <t>Note: no further age group is given beyound 80 years old</t>
  </si>
  <si>
    <t>Subsidies for school transport from Ministry of Science, Education and Youth </t>
  </si>
  <si>
    <t>Bus service cost</t>
  </si>
  <si>
    <t>Fuel and commodities</t>
  </si>
  <si>
    <t>REDACT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</si>
</sst>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??_-;_-@_-"/>
    <numFmt numFmtId="165" formatCode="0.0%"/>
    <numFmt numFmtId="166" formatCode="0.0"/>
    <numFmt numFmtId="167" formatCode="#,##0.0"/>
    <numFmt numFmtId="168" formatCode="_(* #,##0_);_(* \(#,##0\);_(* &quot;-&quot;??_);_(@_)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3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242424"/>
      <name val="Aptos Narrow"/>
      <family val="2"/>
    </font>
    <font>
      <sz val="12"/>
      <color rgb="FF3F3F76"/>
      <name val="Aptos Narrow"/>
      <family val="2"/>
      <scheme val="minor"/>
    </font>
    <font>
      <sz val="11"/>
      <color rgb="FF242424"/>
      <name val="Aptos Narrow"/>
      <family val="2"/>
      <scheme val="minor"/>
    </font>
    <font>
      <b/>
      <sz val="11"/>
      <color rgb="FF2A373C"/>
      <name val="Aptos Narrow"/>
      <family val="2"/>
      <scheme val="minor"/>
    </font>
    <font>
      <b/>
      <sz val="24"/>
      <color rgb="FF9ACB3B"/>
      <name val="Aptos Narrow"/>
      <family val="2"/>
      <charset val="238"/>
      <scheme val="minor"/>
    </font>
    <font>
      <b/>
      <sz val="11"/>
      <color rgb="FF0C6EB7"/>
      <name val="Aptos Narrow"/>
      <family val="2"/>
      <scheme val="minor"/>
    </font>
    <font>
      <b/>
      <sz val="11"/>
      <color rgb="FFF78A42"/>
      <name val="Aptos Narrow"/>
      <family val="2"/>
      <scheme val="minor"/>
    </font>
    <font>
      <b/>
      <sz val="18"/>
      <color rgb="FF0C6EB7"/>
      <name val="Aptos Narrow"/>
      <family val="2"/>
      <charset val="238"/>
      <scheme val="minor"/>
    </font>
    <font>
      <b/>
      <sz val="12"/>
      <color rgb="FF3F3F76"/>
      <name val="Aptos Narrow"/>
      <family val="2"/>
      <scheme val="minor"/>
    </font>
    <font>
      <b/>
      <sz val="11"/>
      <color rgb="FF2A373C"/>
      <name val="Aptos Narrow"/>
      <family val="2"/>
      <charset val="238"/>
      <scheme val="minor"/>
    </font>
    <font>
      <b/>
      <sz val="10"/>
      <color rgb="FF0C6EB7"/>
      <name val="Aptos Narrow"/>
      <family val="2"/>
      <scheme val="minor"/>
    </font>
    <font>
      <b/>
      <sz val="11"/>
      <color rgb="FFF78A42"/>
      <name val="Aptos Narrow"/>
      <family val="2"/>
      <scheme val="minor"/>
    </font>
    <font>
      <b/>
      <sz val="11"/>
      <color rgb="FF2A373C"/>
      <name val="Aptos Narrow"/>
      <family val="2"/>
      <scheme val="minor"/>
    </font>
    <font>
      <b/>
      <sz val="12"/>
      <color rgb="FF3F3F76"/>
      <name val="Aptos Narrow"/>
      <family val="2"/>
      <scheme val="minor"/>
    </font>
    <font>
      <b/>
      <sz val="24"/>
      <color theme="0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8D4D8"/>
        <bgColor indexed="64"/>
      </patternFill>
    </fill>
    <fill>
      <patternFill patternType="solid">
        <fgColor rgb="FFC8D4D8"/>
      </patternFill>
    </fill>
    <fill>
      <patternFill patternType="solid">
        <fgColor rgb="FF9ACB3B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rgb="FF9ACB3B"/>
      </bottom>
      <diagonal/>
    </border>
    <border>
      <left/>
      <right/>
      <top/>
      <bottom style="thick">
        <color rgb="FF0C6EB7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0C6EB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9">
    <xf numFmtId="0" fontId="0" fillId="0" borderId="0"/>
    <xf numFmtId="0" fontId="9" fillId="0" borderId="10" applyNumberFormat="0" applyFill="0" applyAlignment="0" applyProtection="0"/>
    <xf numFmtId="0" fontId="12" fillId="0" borderId="11" applyNumberFormat="0" applyFill="0" applyAlignment="0" applyProtection="0"/>
    <xf numFmtId="0" fontId="2" fillId="0" borderId="1" applyNumberFormat="0" applyFill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3" borderId="9" applyNumberFormat="0" applyAlignment="0" applyProtection="0"/>
    <xf numFmtId="0" fontId="13" fillId="3" borderId="9" applyAlignment="0" applyProtection="0"/>
    <xf numFmtId="43" fontId="1" fillId="0" borderId="0" applyFont="0" applyFill="0" applyBorder="0" applyAlignment="0" applyProtection="0"/>
  </cellStyleXfs>
  <cellXfs count="117">
    <xf numFmtId="0" fontId="0" fillId="0" borderId="0" xfId="0"/>
    <xf numFmtId="0" fontId="12" fillId="0" borderId="11" xfId="2" applyFill="1"/>
    <xf numFmtId="49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top" wrapText="1"/>
    </xf>
    <xf numFmtId="0" fontId="4" fillId="0" borderId="0" xfId="4" applyBorder="1" applyAlignment="1">
      <alignment vertical="top"/>
    </xf>
    <xf numFmtId="0" fontId="12" fillId="0" borderId="0" xfId="2" applyFill="1" applyBorder="1"/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vertical="top"/>
    </xf>
    <xf numFmtId="0" fontId="4" fillId="2" borderId="0" xfId="4" applyFill="1" applyBorder="1" applyAlignment="1">
      <alignment vertical="top"/>
    </xf>
    <xf numFmtId="0" fontId="0" fillId="0" borderId="7" xfId="0" applyBorder="1"/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2" fillId="2" borderId="0" xfId="3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12" xfId="0" applyFill="1" applyBorder="1"/>
    <xf numFmtId="0" fontId="0" fillId="2" borderId="13" xfId="0" applyFill="1" applyBorder="1"/>
    <xf numFmtId="0" fontId="0" fillId="2" borderId="15" xfId="0" applyFill="1" applyBorder="1"/>
    <xf numFmtId="0" fontId="8" fillId="2" borderId="16" xfId="0" applyFont="1" applyFill="1" applyBorder="1" applyAlignment="1">
      <alignment vertical="top"/>
    </xf>
    <xf numFmtId="0" fontId="4" fillId="2" borderId="17" xfId="4" applyFill="1" applyBorder="1" applyAlignment="1">
      <alignment vertical="top"/>
    </xf>
    <xf numFmtId="0" fontId="0" fillId="2" borderId="17" xfId="0" applyFill="1" applyBorder="1" applyAlignment="1">
      <alignment vertical="top"/>
    </xf>
    <xf numFmtId="0" fontId="0" fillId="2" borderId="17" xfId="0" applyFill="1" applyBorder="1" applyAlignment="1">
      <alignment vertical="top" wrapText="1"/>
    </xf>
    <xf numFmtId="0" fontId="0" fillId="2" borderId="17" xfId="0" applyFill="1" applyBorder="1"/>
    <xf numFmtId="0" fontId="0" fillId="2" borderId="18" xfId="0" applyFill="1" applyBorder="1"/>
    <xf numFmtId="0" fontId="0" fillId="2" borderId="14" xfId="0" applyFill="1" applyBorder="1"/>
    <xf numFmtId="0" fontId="12" fillId="2" borderId="11" xfId="2" applyFill="1" applyAlignment="1">
      <alignment horizontal="left" vertical="center"/>
    </xf>
    <xf numFmtId="0" fontId="6" fillId="3" borderId="9" xfId="6"/>
    <xf numFmtId="3" fontId="6" fillId="3" borderId="9" xfId="6" applyNumberFormat="1"/>
    <xf numFmtId="49" fontId="6" fillId="3" borderId="9" xfId="6" applyNumberFormat="1"/>
    <xf numFmtId="0" fontId="6" fillId="3" borderId="9" xfId="6" applyNumberFormat="1"/>
    <xf numFmtId="2" fontId="6" fillId="3" borderId="9" xfId="6" applyNumberFormat="1"/>
    <xf numFmtId="0" fontId="13" fillId="3" borderId="9" xfId="7" applyAlignment="1">
      <alignment wrapText="1"/>
    </xf>
    <xf numFmtId="164" fontId="6" fillId="3" borderId="9" xfId="6" applyNumberFormat="1"/>
    <xf numFmtId="164" fontId="6" fillId="3" borderId="9" xfId="6" applyNumberFormat="1" applyAlignment="1">
      <alignment horizontal="center"/>
    </xf>
    <xf numFmtId="164" fontId="6" fillId="3" borderId="9" xfId="6" applyNumberFormat="1" applyAlignment="1">
      <alignment horizontal="right"/>
    </xf>
    <xf numFmtId="0" fontId="6" fillId="3" borderId="9" xfId="6" applyAlignment="1">
      <alignment horizontal="center" vertical="center"/>
    </xf>
    <xf numFmtId="2" fontId="6" fillId="3" borderId="9" xfId="6" applyNumberFormat="1" applyAlignment="1">
      <alignment horizontal="center" vertical="center" wrapText="1"/>
    </xf>
    <xf numFmtId="0" fontId="12" fillId="2" borderId="19" xfId="2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/>
    </xf>
    <xf numFmtId="0" fontId="0" fillId="2" borderId="18" xfId="0" applyFill="1" applyBorder="1" applyAlignment="1">
      <alignment horizontal="left" vertical="center"/>
    </xf>
    <xf numFmtId="3" fontId="11" fillId="2" borderId="0" xfId="0" applyNumberFormat="1" applyFont="1" applyFill="1" applyAlignment="1">
      <alignment horizontal="left" vertical="center"/>
    </xf>
    <xf numFmtId="2" fontId="11" fillId="2" borderId="0" xfId="0" applyNumberFormat="1" applyFont="1" applyFill="1" applyAlignment="1">
      <alignment horizontal="left" vertical="center" wrapText="1"/>
    </xf>
    <xf numFmtId="0" fontId="14" fillId="2" borderId="0" xfId="3" applyFont="1" applyFill="1" applyBorder="1" applyAlignment="1">
      <alignment horizontal="left" vertical="center"/>
    </xf>
    <xf numFmtId="3" fontId="10" fillId="2" borderId="0" xfId="0" applyNumberFormat="1" applyFont="1" applyFill="1" applyAlignment="1">
      <alignment horizontal="left" vertical="center"/>
    </xf>
    <xf numFmtId="9" fontId="10" fillId="2" borderId="0" xfId="0" applyNumberFormat="1" applyFont="1" applyFill="1" applyAlignment="1">
      <alignment horizontal="left" vertical="center"/>
    </xf>
    <xf numFmtId="4" fontId="10" fillId="2" borderId="0" xfId="0" applyNumberFormat="1" applyFont="1" applyFill="1" applyAlignment="1">
      <alignment horizontal="left" vertical="center"/>
    </xf>
    <xf numFmtId="165" fontId="10" fillId="2" borderId="0" xfId="0" applyNumberFormat="1" applyFont="1" applyFill="1" applyAlignment="1">
      <alignment horizontal="left" vertical="center" wrapText="1"/>
    </xf>
    <xf numFmtId="4" fontId="11" fillId="2" borderId="0" xfId="0" applyNumberFormat="1" applyFont="1" applyFill="1" applyAlignment="1">
      <alignment horizontal="left" vertical="center"/>
    </xf>
    <xf numFmtId="3" fontId="15" fillId="2" borderId="0" xfId="0" applyNumberFormat="1" applyFont="1" applyFill="1" applyAlignment="1">
      <alignment horizontal="left" vertical="center"/>
    </xf>
    <xf numFmtId="2" fontId="10" fillId="2" borderId="0" xfId="0" applyNumberFormat="1" applyFont="1" applyFill="1" applyAlignment="1">
      <alignment horizontal="left" vertical="center"/>
    </xf>
    <xf numFmtId="3" fontId="11" fillId="2" borderId="0" xfId="0" applyNumberFormat="1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167" fontId="11" fillId="2" borderId="0" xfId="0" applyNumberFormat="1" applyFont="1" applyFill="1" applyAlignment="1">
      <alignment horizontal="left" vertical="center"/>
    </xf>
    <xf numFmtId="165" fontId="10" fillId="2" borderId="0" xfId="0" applyNumberFormat="1" applyFont="1" applyFill="1" applyAlignment="1">
      <alignment horizontal="left" vertical="center"/>
    </xf>
    <xf numFmtId="2" fontId="10" fillId="2" borderId="0" xfId="5" applyNumberFormat="1" applyFont="1" applyFill="1" applyBorder="1" applyAlignment="1">
      <alignment horizontal="left" vertical="center" wrapText="1"/>
    </xf>
    <xf numFmtId="0" fontId="6" fillId="3" borderId="9" xfId="6" applyAlignment="1">
      <alignment horizontal="right"/>
    </xf>
    <xf numFmtId="0" fontId="6" fillId="3" borderId="9" xfId="6" applyNumberFormat="1" applyAlignment="1">
      <alignment horizontal="right"/>
    </xf>
    <xf numFmtId="0" fontId="6" fillId="3" borderId="9" xfId="6" applyAlignment="1">
      <alignment wrapText="1"/>
    </xf>
    <xf numFmtId="166" fontId="6" fillId="3" borderId="9" xfId="6" applyNumberFormat="1"/>
    <xf numFmtId="0" fontId="18" fillId="3" borderId="9" xfId="6" applyFont="1"/>
    <xf numFmtId="2" fontId="18" fillId="3" borderId="9" xfId="6" applyNumberFormat="1" applyFont="1"/>
    <xf numFmtId="2" fontId="18" fillId="3" borderId="9" xfId="6" applyNumberFormat="1" applyFont="1" applyAlignment="1">
      <alignment horizontal="right"/>
    </xf>
    <xf numFmtId="1" fontId="18" fillId="3" borderId="9" xfId="6" applyNumberFormat="1" applyFont="1"/>
    <xf numFmtId="49" fontId="6" fillId="3" borderId="9" xfId="6" applyNumberFormat="1" applyAlignment="1">
      <alignment horizontal="right"/>
    </xf>
    <xf numFmtId="0" fontId="6" fillId="3" borderId="9" xfId="6" applyAlignment="1">
      <alignment horizontal="center" vertical="center" wrapText="1"/>
    </xf>
    <xf numFmtId="0" fontId="19" fillId="4" borderId="10" xfId="1" applyFont="1" applyFill="1"/>
    <xf numFmtId="0" fontId="13" fillId="3" borderId="9" xfId="7" applyAlignment="1">
      <alignment horizontal="right" wrapText="1"/>
    </xf>
    <xf numFmtId="2" fontId="6" fillId="3" borderId="9" xfId="6" applyNumberFormat="1" applyAlignment="1">
      <alignment horizontal="right"/>
    </xf>
    <xf numFmtId="1" fontId="6" fillId="3" borderId="9" xfId="6" applyNumberFormat="1"/>
    <xf numFmtId="168" fontId="6" fillId="3" borderId="9" xfId="8" applyNumberFormat="1" applyFont="1" applyFill="1" applyBorder="1"/>
    <xf numFmtId="1" fontId="6" fillId="3" borderId="9" xfId="6" applyNumberFormat="1" applyAlignment="1">
      <alignment horizontal="right"/>
    </xf>
    <xf numFmtId="168" fontId="6" fillId="3" borderId="9" xfId="8" applyNumberFormat="1" applyFont="1" applyFill="1" applyBorder="1" applyAlignment="1">
      <alignment horizontal="right"/>
    </xf>
    <xf numFmtId="168" fontId="0" fillId="0" borderId="0" xfId="0" applyNumberFormat="1"/>
    <xf numFmtId="43" fontId="0" fillId="0" borderId="0" xfId="0" applyNumberFormat="1"/>
    <xf numFmtId="1" fontId="6" fillId="3" borderId="9" xfId="6" applyNumberFormat="1" applyAlignment="1">
      <alignment wrapText="1"/>
    </xf>
    <xf numFmtId="1" fontId="0" fillId="0" borderId="0" xfId="0" applyNumberFormat="1"/>
    <xf numFmtId="0" fontId="16" fillId="2" borderId="0" xfId="0" applyFont="1" applyFill="1" applyAlignment="1">
      <alignment vertical="top"/>
    </xf>
    <xf numFmtId="0" fontId="0" fillId="2" borderId="0" xfId="0" applyFill="1"/>
    <xf numFmtId="0" fontId="17" fillId="2" borderId="0" xfId="0" applyFont="1" applyFill="1" applyAlignment="1">
      <alignment vertical="top"/>
    </xf>
    <xf numFmtId="0" fontId="5" fillId="2" borderId="0" xfId="0" applyFont="1" applyFill="1"/>
    <xf numFmtId="0" fontId="0" fillId="2" borderId="0" xfId="0" applyFill="1" applyAlignment="1">
      <alignment vertical="top" wrapText="1"/>
    </xf>
    <xf numFmtId="0" fontId="12" fillId="2" borderId="20" xfId="2" applyFill="1" applyBorder="1"/>
    <xf numFmtId="0" fontId="5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left" wrapText="1"/>
    </xf>
    <xf numFmtId="0" fontId="5" fillId="2" borderId="15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/>
    </xf>
    <xf numFmtId="0" fontId="5" fillId="2" borderId="15" xfId="0" applyFont="1" applyFill="1" applyBorder="1" applyAlignment="1">
      <alignment horizontal="left"/>
    </xf>
    <xf numFmtId="0" fontId="4" fillId="2" borderId="0" xfId="4" applyFill="1" applyBorder="1" applyAlignment="1">
      <alignment horizontal="left" vertical="top"/>
    </xf>
    <xf numFmtId="0" fontId="4" fillId="2" borderId="15" xfId="4" applyFill="1" applyBorder="1" applyAlignment="1">
      <alignment horizontal="left" vertical="top"/>
    </xf>
    <xf numFmtId="0" fontId="0" fillId="2" borderId="0" xfId="0" applyFill="1" applyAlignment="1">
      <alignment horizontal="left" vertical="top" wrapText="1"/>
    </xf>
    <xf numFmtId="0" fontId="0" fillId="2" borderId="15" xfId="0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" fontId="6" fillId="3" borderId="21" xfId="6" applyNumberFormat="1" applyBorder="1" applyAlignment="1">
      <alignment horizontal="right"/>
    </xf>
    <xf numFmtId="0" fontId="6" fillId="3" borderId="22" xfId="6" applyBorder="1" applyAlignment="1">
      <alignment horizontal="right"/>
    </xf>
  </cellXfs>
  <cellStyles count="9">
    <cellStyle name="Comma" xfId="8" builtinId="3"/>
    <cellStyle name="Heading 1" xfId="1" builtinId="16" customBuiltin="1"/>
    <cellStyle name="Heading 2" xfId="2" builtinId="17" customBuiltin="1"/>
    <cellStyle name="Heading 3" xfId="3" builtinId="18"/>
    <cellStyle name="Hyperlink" xfId="4" builtinId="8"/>
    <cellStyle name="Input" xfId="6" builtinId="20" customBuiltin="1"/>
    <cellStyle name="Input_header" xfId="7" xr:uid="{DE6896D9-4E14-BC4C-9E5D-EAC2A3539365}"/>
    <cellStyle name="Normal" xfId="0" builtinId="0"/>
    <cellStyle name="Percent" xfId="5" builtinId="5"/>
  </cellStyles>
  <dxfs count="0"/>
  <tableStyles count="0" defaultTableStyle="TableStyleMedium2" defaultPivotStyle="PivotStyleMedium9"/>
  <colors>
    <mruColors>
      <color rgb="FFC8D4D8"/>
      <color rgb="FF9ACB3B"/>
      <color rgb="FFF78A42"/>
      <color rgb="FF0C6EB7"/>
      <color rgb="FF2A373C"/>
      <color rgb="FFB4BFC3"/>
      <color rgb="FF19BA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Modena!$A$30</c:f>
              <c:strCache>
                <c:ptCount val="1"/>
                <c:pt idx="0">
                  <c:v>Population (Modena)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Modena!$B$29:$H$29</c:f>
              <c:numCache>
                <c:formatCode>General</c:formatCode>
                <c:ptCount val="7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2020</c:v>
                </c:pt>
                <c:pt idx="6">
                  <c:v>2024</c:v>
                </c:pt>
              </c:numCache>
            </c:numRef>
          </c:xVal>
          <c:yVal>
            <c:numRef>
              <c:f>Modena!$B$30:$H$30</c:f>
              <c:numCache>
                <c:formatCode>#,##0</c:formatCode>
                <c:ptCount val="7"/>
                <c:pt idx="0">
                  <c:v>174518</c:v>
                </c:pt>
                <c:pt idx="1">
                  <c:v>176965</c:v>
                </c:pt>
                <c:pt idx="2">
                  <c:v>180469</c:v>
                </c:pt>
                <c:pt idx="3">
                  <c:v>184663</c:v>
                </c:pt>
                <c:pt idx="4">
                  <c:v>184973</c:v>
                </c:pt>
                <c:pt idx="5">
                  <c:v>186104</c:v>
                </c:pt>
                <c:pt idx="6">
                  <c:v>185009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ED-4312-B1A1-B74EA5FBE2BD}"/>
            </c:ext>
          </c:extLst>
        </c:ser>
        <c:ser>
          <c:idx val="1"/>
          <c:order val="1"/>
          <c:tx>
            <c:strRef>
              <c:f>Modena!$A$31</c:f>
              <c:strCache>
                <c:ptCount val="1"/>
                <c:pt idx="0">
                  <c:v>Population (Emilia-Romagna)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Modena!$B$29:$H$29</c:f>
              <c:numCache>
                <c:formatCode>General</c:formatCode>
                <c:ptCount val="7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2020</c:v>
                </c:pt>
                <c:pt idx="6">
                  <c:v>2024</c:v>
                </c:pt>
              </c:numCache>
            </c:numRef>
          </c:xVal>
          <c:yVal>
            <c:numRef>
              <c:f>Modena!$B$31:$H$31</c:f>
              <c:numCache>
                <c:formatCode>#,##0</c:formatCode>
                <c:ptCount val="7"/>
                <c:pt idx="0">
                  <c:v>607815</c:v>
                </c:pt>
                <c:pt idx="1">
                  <c:v>625786</c:v>
                </c:pt>
                <c:pt idx="2">
                  <c:v>659858</c:v>
                </c:pt>
                <c:pt idx="3">
                  <c:v>694580</c:v>
                </c:pt>
                <c:pt idx="4">
                  <c:v>703114</c:v>
                </c:pt>
                <c:pt idx="5">
                  <c:v>708346</c:v>
                </c:pt>
                <c:pt idx="6">
                  <c:v>706972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ED-4312-B1A1-B74EA5FBE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Modena!$A$199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Modena!$B$198:$R$198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xVal>
          <c:yVal>
            <c:numRef>
              <c:f>Modena!$B$199:$R$199</c:f>
              <c:numCache>
                <c:formatCode>_-* #,##0_-;\-* #,##0_-;_-* "-"??_-;_-@_-</c:formatCode>
                <c:ptCount val="17"/>
                <c:pt idx="0">
                  <c:v>68.428839860902542</c:v>
                </c:pt>
                <c:pt idx="1">
                  <c:v>1184.8030232772321</c:v>
                </c:pt>
                <c:pt idx="2">
                  <c:v>3287.9027687680814</c:v>
                </c:pt>
                <c:pt idx="3">
                  <c:v>3338.366177428044</c:v>
                </c:pt>
                <c:pt idx="4">
                  <c:v>2356.1033657792359</c:v>
                </c:pt>
                <c:pt idx="5">
                  <c:v>2145.8963777784365</c:v>
                </c:pt>
                <c:pt idx="6">
                  <c:v>2238.2409827412271</c:v>
                </c:pt>
                <c:pt idx="7">
                  <c:v>2717.8150092580204</c:v>
                </c:pt>
                <c:pt idx="8">
                  <c:v>2962.6941351816513</c:v>
                </c:pt>
                <c:pt idx="9">
                  <c:v>2528.3197604124443</c:v>
                </c:pt>
                <c:pt idx="10">
                  <c:v>2120.3785997032173</c:v>
                </c:pt>
                <c:pt idx="11">
                  <c:v>2289.5053978878564</c:v>
                </c:pt>
                <c:pt idx="12">
                  <c:v>2465.3835364601086</c:v>
                </c:pt>
                <c:pt idx="13">
                  <c:v>1946.903480590963</c:v>
                </c:pt>
                <c:pt idx="14">
                  <c:v>968.5312718773896</c:v>
                </c:pt>
                <c:pt idx="15">
                  <c:v>231.03315665411745</c:v>
                </c:pt>
                <c:pt idx="16">
                  <c:v>11.442949809515474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2-5844-936F-EAEAD928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Annual ridership by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Modena!$A$162</c:f>
              <c:strCache>
                <c:ptCount val="1"/>
                <c:pt idx="0">
                  <c:v>Annual passenger demand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tint val="3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5-644C-B136-50236E7249C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tint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95-644C-B136-50236E7249C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tint val="5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B95-644C-B136-50236E7249C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tint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5-644C-B136-50236E7249C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tint val="6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95-644C-B136-50236E7249C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tint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B95-644C-B136-50236E7249C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tint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B95-644C-B136-50236E7249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tint val="8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B95-644C-B136-50236E7249C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tint val="9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B95-644C-B136-50236E7249C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shade val="9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B95-644C-B136-50236E7249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shade val="8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B95-644C-B136-50236E7249C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shade val="8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B95-644C-B136-50236E7249C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shade val="7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B95-644C-B136-50236E7249C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shade val="6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B95-644C-B136-50236E7249C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shade val="5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B95-644C-B136-50236E7249C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shade val="5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B95-644C-B136-50236E7249C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shade val="4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B95-644C-B136-50236E7249C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shade val="3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B95-644C-B136-50236E7249C5}"/>
              </c:ext>
            </c:extLst>
          </c:dPt>
          <c:cat>
            <c:strRef>
              <c:f>Modena!$B$161:$S$161</c:f>
              <c:strCache>
                <c:ptCount val="18"/>
                <c:pt idx="0">
                  <c:v>Nr 1</c:v>
                </c:pt>
                <c:pt idx="1">
                  <c:v>Nr 2</c:v>
                </c:pt>
                <c:pt idx="2">
                  <c:v>Nr 3</c:v>
                </c:pt>
                <c:pt idx="3">
                  <c:v>Nr 4</c:v>
                </c:pt>
                <c:pt idx="4">
                  <c:v>Nr 5</c:v>
                </c:pt>
                <c:pt idx="5">
                  <c:v>Nr 6</c:v>
                </c:pt>
                <c:pt idx="6">
                  <c:v>Nr 7</c:v>
                </c:pt>
                <c:pt idx="7">
                  <c:v>Nr 8</c:v>
                </c:pt>
                <c:pt idx="8">
                  <c:v>Nr 9</c:v>
                </c:pt>
                <c:pt idx="9">
                  <c:v>Nr 10</c:v>
                </c:pt>
                <c:pt idx="10">
                  <c:v>Nr 12</c:v>
                </c:pt>
                <c:pt idx="11">
                  <c:v>Nr 13</c:v>
                </c:pt>
                <c:pt idx="12">
                  <c:v>Nr 14</c:v>
                </c:pt>
                <c:pt idx="13">
                  <c:v>Nr 81</c:v>
                </c:pt>
                <c:pt idx="14">
                  <c:v>Nr 7A</c:v>
                </c:pt>
                <c:pt idx="15">
                  <c:v>Nr 11S</c:v>
                </c:pt>
                <c:pt idx="16">
                  <c:v>Nr 11N</c:v>
                </c:pt>
                <c:pt idx="17">
                  <c:v>Nr 15</c:v>
                </c:pt>
              </c:strCache>
            </c:strRef>
          </c:cat>
          <c:val>
            <c:numRef>
              <c:f>Modena!$B$162:$S$162</c:f>
              <c:numCache>
                <c:formatCode>_-* #,##0_-;\-* #,##0_-;_-* "-"??_-;_-@_-</c:formatCode>
                <c:ptCount val="18"/>
                <c:pt idx="0">
                  <c:v>851170</c:v>
                </c:pt>
                <c:pt idx="1">
                  <c:v>526939</c:v>
                </c:pt>
                <c:pt idx="2">
                  <c:v>572862</c:v>
                </c:pt>
                <c:pt idx="3">
                  <c:v>883839</c:v>
                </c:pt>
                <c:pt idx="4">
                  <c:v>733450</c:v>
                </c:pt>
                <c:pt idx="5">
                  <c:v>252844</c:v>
                </c:pt>
                <c:pt idx="6">
                  <c:v>1397478</c:v>
                </c:pt>
                <c:pt idx="7">
                  <c:v>691405</c:v>
                </c:pt>
                <c:pt idx="8">
                  <c:v>706581</c:v>
                </c:pt>
                <c:pt idx="9">
                  <c:v>344791</c:v>
                </c:pt>
                <c:pt idx="10">
                  <c:v>191312</c:v>
                </c:pt>
                <c:pt idx="11">
                  <c:v>771635</c:v>
                </c:pt>
                <c:pt idx="12">
                  <c:v>89256</c:v>
                </c:pt>
                <c:pt idx="13">
                  <c:v>5321</c:v>
                </c:pt>
                <c:pt idx="14">
                  <c:v>67580</c:v>
                </c:pt>
                <c:pt idx="15">
                  <c:v>199556</c:v>
                </c:pt>
                <c:pt idx="16">
                  <c:v>196095</c:v>
                </c:pt>
                <c:pt idx="17">
                  <c:v>35016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8-424E-8FFD-FF309A829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591"/>
        <c:axId val="102891583"/>
      </c:barChart>
      <c:catAx>
        <c:axId val="2506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2891583"/>
        <c:crosses val="autoZero"/>
        <c:auto val="1"/>
        <c:lblAlgn val="ctr"/>
        <c:lblOffset val="100"/>
        <c:noMultiLvlLbl val="0"/>
      </c:catAx>
      <c:valAx>
        <c:axId val="10289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5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Pécs!$A$30</c:f>
              <c:strCache>
                <c:ptCount val="1"/>
                <c:pt idx="0">
                  <c:v>Population (Pécs)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Pécs!$B$29:$H$29</c:f>
              <c:numCache>
                <c:formatCode>General</c:formatCode>
                <c:ptCount val="7"/>
                <c:pt idx="0">
                  <c:v>1980</c:v>
                </c:pt>
                <c:pt idx="1">
                  <c:v>1990</c:v>
                </c:pt>
                <c:pt idx="2">
                  <c:v>2001</c:v>
                </c:pt>
                <c:pt idx="3">
                  <c:v>2011</c:v>
                </c:pt>
                <c:pt idx="4">
                  <c:v>2024</c:v>
                </c:pt>
              </c:numCache>
            </c:numRef>
          </c:xVal>
          <c:yVal>
            <c:numRef>
              <c:f>Pécs!$B$30:$H$30</c:f>
              <c:numCache>
                <c:formatCode>#,##0</c:formatCode>
                <c:ptCount val="7"/>
                <c:pt idx="0">
                  <c:v>169134</c:v>
                </c:pt>
                <c:pt idx="1">
                  <c:v>170039</c:v>
                </c:pt>
                <c:pt idx="2">
                  <c:v>162498</c:v>
                </c:pt>
                <c:pt idx="3">
                  <c:v>156049</c:v>
                </c:pt>
                <c:pt idx="4">
                  <c:v>140422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0-4BB1-AE56-4CFF4C5F9D40}"/>
            </c:ext>
          </c:extLst>
        </c:ser>
        <c:ser>
          <c:idx val="1"/>
          <c:order val="1"/>
          <c:tx>
            <c:strRef>
              <c:f>Pécs!$A$31</c:f>
              <c:strCache>
                <c:ptCount val="1"/>
                <c:pt idx="0">
                  <c:v>Population (Baranya county)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Pécs!$B$29:$H$29</c:f>
              <c:numCache>
                <c:formatCode>General</c:formatCode>
                <c:ptCount val="7"/>
                <c:pt idx="0">
                  <c:v>1980</c:v>
                </c:pt>
                <c:pt idx="1">
                  <c:v>1990</c:v>
                </c:pt>
                <c:pt idx="2">
                  <c:v>2001</c:v>
                </c:pt>
                <c:pt idx="3">
                  <c:v>2011</c:v>
                </c:pt>
                <c:pt idx="4">
                  <c:v>2024</c:v>
                </c:pt>
              </c:numCache>
            </c:numRef>
          </c:xVal>
          <c:yVal>
            <c:numRef>
              <c:f>Pécs!$B$31:$H$31</c:f>
              <c:numCache>
                <c:formatCode>#,##0</c:formatCode>
                <c:ptCount val="7"/>
                <c:pt idx="0">
                  <c:v>429482</c:v>
                </c:pt>
                <c:pt idx="1">
                  <c:v>417477</c:v>
                </c:pt>
                <c:pt idx="2">
                  <c:v>399989</c:v>
                </c:pt>
                <c:pt idx="3">
                  <c:v>379712</c:v>
                </c:pt>
                <c:pt idx="4">
                  <c:v>370484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D0-4BB1-AE56-4CFF4C5F9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Pécs!$A$49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2DD0679-6243-B84F-A95B-89008B1C79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C9-6E45-BB76-1E6D6AA0A19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7C8833-E91A-9D40-98D3-CFC3B3FFD5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C9-6E45-BB76-1E6D6AA0A1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58335F3-5CDE-F349-89EB-E100F8C312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C9-6E45-BB76-1E6D6AA0A19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3EA685D-8957-D449-9AEB-D3E901A9BA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C9-6E45-BB76-1E6D6AA0A1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513A3A1-4C2E-E74B-8F6F-BC42EB961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C9-6E45-BB76-1E6D6AA0A19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5343F56-7287-0245-A7BE-6F706D36F1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C9-6E45-BB76-1E6D6AA0A19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9E8D06E-3C77-C942-BE1F-25641EF250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C9-6E45-BB76-1E6D6AA0A19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420ADE3-6F2E-5E42-99A4-5BC984CA71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C9-6E45-BB76-1E6D6AA0A19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6A76749-F42D-7B45-B06D-7C6504D419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2C9-6E45-BB76-1E6D6AA0A19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40B5FD8-0300-2C4B-AD0F-72C1F457FE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2C9-6E45-BB76-1E6D6AA0A19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71D981E-6D80-4242-97D2-D81741D80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2C9-6E45-BB76-1E6D6AA0A19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83C702B-94E9-9C48-AF4C-C4A151F776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2C9-6E45-BB76-1E6D6AA0A19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6FBBBA7-A983-7A43-8C72-4F55DAB01D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2C9-6E45-BB76-1E6D6AA0A19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E002B12-B3FC-5444-A817-429CB57EE4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2C9-6E45-BB76-1E6D6AA0A19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CE3BE69-2942-0245-A346-5A4F06FF24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2C9-6E45-BB76-1E6D6AA0A19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66E3A1E-888B-C64E-A3D2-54B5005A77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2C9-6E45-BB76-1E6D6AA0A19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A96E646-2E07-D744-8DB2-2CB86675F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2C9-6E45-BB76-1E6D6AA0A19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6D7ED33-3E2A-5F46-8291-08BE2855E7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2C9-6E45-BB76-1E6D6AA0A19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7988B3C-8622-414B-8656-3CE5DC433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2C9-6E45-BB76-1E6D6AA0A19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F431B62-67D9-3441-9133-F93DB2E7C0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2C9-6E45-BB76-1E6D6AA0A19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1A37A8B-BDFB-854B-8C91-7C72C5E8FA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2C9-6E45-BB76-1E6D6AA0A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Pécs!$B$49:$V$49</c:f>
              <c:numCache>
                <c:formatCode>General</c:formatCode>
                <c:ptCount val="21"/>
                <c:pt idx="0">
                  <c:v>3521</c:v>
                </c:pt>
                <c:pt idx="1">
                  <c:v>3328</c:v>
                </c:pt>
                <c:pt idx="2">
                  <c:v>3272</c:v>
                </c:pt>
                <c:pt idx="3">
                  <c:v>5185</c:v>
                </c:pt>
                <c:pt idx="4">
                  <c:v>6647</c:v>
                </c:pt>
                <c:pt idx="5">
                  <c:v>4674</c:v>
                </c:pt>
                <c:pt idx="6">
                  <c:v>5496</c:v>
                </c:pt>
                <c:pt idx="7">
                  <c:v>5820</c:v>
                </c:pt>
                <c:pt idx="8">
                  <c:v>5034</c:v>
                </c:pt>
                <c:pt idx="9">
                  <c:v>4223</c:v>
                </c:pt>
                <c:pt idx="10">
                  <c:v>4807</c:v>
                </c:pt>
                <c:pt idx="11">
                  <c:v>5163</c:v>
                </c:pt>
                <c:pt idx="12">
                  <c:v>4140</c:v>
                </c:pt>
                <c:pt idx="13">
                  <c:v>3344</c:v>
                </c:pt>
                <c:pt idx="14">
                  <c:v>2855</c:v>
                </c:pt>
                <c:pt idx="15">
                  <c:v>2085</c:v>
                </c:pt>
                <c:pt idx="16">
                  <c:v>1287</c:v>
                </c:pt>
                <c:pt idx="17">
                  <c:v>510</c:v>
                </c:pt>
                <c:pt idx="18">
                  <c:v>134</c:v>
                </c:pt>
                <c:pt idx="19">
                  <c:v>23</c:v>
                </c:pt>
                <c:pt idx="20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Pécs!$B$48:$V$48</c15:sqref>
                        </c15:formulaRef>
                      </c:ext>
                    </c:extLst>
                    <c:strCache>
                      <c:ptCount val="21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95-99</c:v>
                      </c:pt>
                      <c:pt idx="20">
                        <c:v>100+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Pécs!$B$48:$V$48</c15:f>
                <c15:dlblRangeCache>
                  <c:ptCount val="21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80-84</c:v>
                  </c:pt>
                  <c:pt idx="17">
                    <c:v>85-89</c:v>
                  </c:pt>
                  <c:pt idx="18">
                    <c:v>90-94</c:v>
                  </c:pt>
                  <c:pt idx="19">
                    <c:v>95-99</c:v>
                  </c:pt>
                  <c:pt idx="20">
                    <c:v>100+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175-4F42-A4E5-9ADF0D9A0EF4}"/>
            </c:ext>
          </c:extLst>
        </c:ser>
        <c:ser>
          <c:idx val="1"/>
          <c:order val="1"/>
          <c:tx>
            <c:strRef>
              <c:f>Pécs!$A$50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F78A42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Pécs!$B$50:$V$50</c:f>
              <c:numCache>
                <c:formatCode>General</c:formatCode>
                <c:ptCount val="21"/>
                <c:pt idx="0">
                  <c:v>3391</c:v>
                </c:pt>
                <c:pt idx="1">
                  <c:v>3112</c:v>
                </c:pt>
                <c:pt idx="2">
                  <c:v>3304</c:v>
                </c:pt>
                <c:pt idx="3">
                  <c:v>5472</c:v>
                </c:pt>
                <c:pt idx="4">
                  <c:v>6974</c:v>
                </c:pt>
                <c:pt idx="5">
                  <c:v>4882</c:v>
                </c:pt>
                <c:pt idx="6">
                  <c:v>5804</c:v>
                </c:pt>
                <c:pt idx="7">
                  <c:v>6019</c:v>
                </c:pt>
                <c:pt idx="8">
                  <c:v>5438</c:v>
                </c:pt>
                <c:pt idx="9">
                  <c:v>4793</c:v>
                </c:pt>
                <c:pt idx="10">
                  <c:v>5453</c:v>
                </c:pt>
                <c:pt idx="11">
                  <c:v>6378</c:v>
                </c:pt>
                <c:pt idx="12">
                  <c:v>5747</c:v>
                </c:pt>
                <c:pt idx="13">
                  <c:v>4941</c:v>
                </c:pt>
                <c:pt idx="14">
                  <c:v>4564</c:v>
                </c:pt>
                <c:pt idx="15">
                  <c:v>3066</c:v>
                </c:pt>
                <c:pt idx="16">
                  <c:v>2638</c:v>
                </c:pt>
                <c:pt idx="17">
                  <c:v>1436</c:v>
                </c:pt>
                <c:pt idx="18">
                  <c:v>458</c:v>
                </c:pt>
                <c:pt idx="19">
                  <c:v>70</c:v>
                </c:pt>
                <c:pt idx="20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Pécs!$B$48:$V$48</c15:sqref>
                        </c15:formulaRef>
                      </c:ext>
                    </c:extLst>
                    <c:strCache>
                      <c:ptCount val="21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95-99</c:v>
                      </c:pt>
                      <c:pt idx="20">
                        <c:v>100+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C175-4F42-A4E5-9ADF0D9A0E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crossAx val="940616711"/>
        <c:crosses val="autoZero"/>
        <c:auto val="1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Pécs!$A$84</c:f>
              <c:strCache>
                <c:ptCount val="1"/>
                <c:pt idx="0">
                  <c:v>Dummy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821C672-FB96-034A-9B3C-AC8EDFC966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EFE-E646-A5F9-10789DD852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2B99A45-789B-DA42-9261-348700C6D4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EFE-E646-A5F9-10789DD852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06FE482-2E6A-E245-8CBB-D12972854C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EFE-E646-A5F9-10789DD852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509046-ACF5-A54F-B304-00846A93C8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EFE-E646-A5F9-10789DD852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9B0212E-BC6C-B343-85A6-B226BFC1E8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EFE-E646-A5F9-10789DD852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B8B6A8-BABA-774D-989F-DF26FBB1F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EFE-E646-A5F9-10789DD85212}"/>
                </c:ext>
              </c:extLst>
            </c:dLbl>
            <c:dLbl>
              <c:idx val="6"/>
              <c:layout>
                <c:manualLayout>
                  <c:x val="-6.4029224566528001E-2"/>
                  <c:y val="-0.17618721484700869"/>
                </c:manualLayout>
              </c:layout>
              <c:tx>
                <c:rich>
                  <a:bodyPr/>
                  <a:lstStyle/>
                  <a:p>
                    <a:fld id="{F47CA0B0-564E-4446-84F8-7DE8C76F8B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EFE-E646-A5F9-10789DD852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1A510B4-78E3-924C-8A6E-B25E38F76E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EFE-E646-A5F9-10789DD85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2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Pécs!$B$83:$I$83</c:f>
              <c:numCache>
                <c:formatCode>General</c:formatCode>
                <c:ptCount val="8"/>
                <c:pt idx="0">
                  <c:v>1910</c:v>
                </c:pt>
                <c:pt idx="1">
                  <c:v>1920</c:v>
                </c:pt>
                <c:pt idx="2">
                  <c:v>1960</c:v>
                </c:pt>
                <c:pt idx="3">
                  <c:v>1970</c:v>
                </c:pt>
                <c:pt idx="4">
                  <c:v>1980</c:v>
                </c:pt>
                <c:pt idx="5">
                  <c:v>1993</c:v>
                </c:pt>
                <c:pt idx="6">
                  <c:v>2012</c:v>
                </c:pt>
                <c:pt idx="7">
                  <c:v>2014</c:v>
                </c:pt>
              </c:numCache>
            </c:numRef>
          </c:xVal>
          <c:yVal>
            <c:numRef>
              <c:f>Pécs!$B$84:$I$84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Pécs!$B$85:$I$85</c15:f>
                <c15:dlblRangeCache>
                  <c:ptCount val="8"/>
                  <c:pt idx="0">
                    <c:v>first 3 tram lines</c:v>
                  </c:pt>
                  <c:pt idx="1">
                    <c:v>bus introduced</c:v>
                  </c:pt>
                  <c:pt idx="2">
                    <c:v>tram closed</c:v>
                  </c:pt>
                  <c:pt idx="3">
                    <c:v>housing development</c:v>
                  </c:pt>
                  <c:pt idx="4">
                    <c:v>large PT of mines</c:v>
                  </c:pt>
                  <c:pt idx="5">
                    <c:v>PT: state --&gt; city</c:v>
                  </c:pt>
                  <c:pt idx="6">
                    <c:v>Tüke Busz Zrt.</c:v>
                  </c:pt>
                  <c:pt idx="7">
                    <c:v>line renewal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D24-4F0D-9743-9C60428D33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1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Pécs!$A$101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0C6EB7"/>
            </a:solidFill>
          </c:spPr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C-4F59-B943-EA8480246AE9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2C-4F59-B943-EA8480246AE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139D5E6-ADEE-F34A-83D9-E4AE8A272682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BB05B61-6217-F548-BB73-ECE317746287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B2C-4F59-B943-EA8480246AE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E5EB333-84DD-084F-A877-014AD3D3F1D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533F66B-16FE-BB44-85E6-80513502907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2C-4F59-B943-EA8480246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Pécs!$B$101:$C$101</c:f>
              <c:numCache>
                <c:formatCode>General</c:formatCode>
                <c:ptCount val="2"/>
                <c:pt idx="0">
                  <c:v>142</c:v>
                </c:pt>
                <c:pt idx="1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Pécs!$B$100:$C$100</c15:sqref>
                        </c15:formulaRef>
                      </c:ext>
                    </c:extLst>
                    <c:strCache>
                      <c:ptCount val="2"/>
                      <c:pt idx="0">
                        <c:v>Diesel buses</c:v>
                      </c:pt>
                      <c:pt idx="1">
                        <c:v>Electric buses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Pécs!$B$100:$C$100</c15:f>
                <c15:dlblRangeCache>
                  <c:ptCount val="2"/>
                  <c:pt idx="0">
                    <c:v>Diesel buses</c:v>
                  </c:pt>
                  <c:pt idx="1">
                    <c:v>Electric buses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DB2C-4F59-B943-EA8480246A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Pécs!$A$210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Pécs!$B$209:$F$209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Pécs!$B$210:$F$210</c:f>
              <c:numCache>
                <c:formatCode>_-* #,##0_-;\-* #,##0_-;_-* "-"??_-;_-@_-</c:formatCode>
                <c:ptCount val="5"/>
                <c:pt idx="0">
                  <c:v>40103000</c:v>
                </c:pt>
                <c:pt idx="1">
                  <c:v>27994000</c:v>
                </c:pt>
                <c:pt idx="2">
                  <c:v>25685000</c:v>
                </c:pt>
                <c:pt idx="3">
                  <c:v>31614000</c:v>
                </c:pt>
                <c:pt idx="4">
                  <c:v>34252000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1-4C2F-A2D7-CB77B6C71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Pécs!$A$263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Pécs!$B$262:$Y$262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Pécs!$B$263:$Y$263</c:f>
              <c:numCache>
                <c:formatCode>_-* #,##0_-;\-* #,##0_-;_-* "-"??_-;_-@_-</c:formatCode>
                <c:ptCount val="24"/>
                <c:pt idx="0">
                  <c:v>765</c:v>
                </c:pt>
                <c:pt idx="1">
                  <c:v>191</c:v>
                </c:pt>
                <c:pt idx="2">
                  <c:v>96</c:v>
                </c:pt>
                <c:pt idx="3">
                  <c:v>163</c:v>
                </c:pt>
                <c:pt idx="4">
                  <c:v>669</c:v>
                </c:pt>
                <c:pt idx="5">
                  <c:v>1625</c:v>
                </c:pt>
                <c:pt idx="6">
                  <c:v>4302</c:v>
                </c:pt>
                <c:pt idx="7">
                  <c:v>8794</c:v>
                </c:pt>
                <c:pt idx="8">
                  <c:v>7169</c:v>
                </c:pt>
                <c:pt idx="9">
                  <c:v>5640</c:v>
                </c:pt>
                <c:pt idx="10">
                  <c:v>5735</c:v>
                </c:pt>
                <c:pt idx="11">
                  <c:v>6213</c:v>
                </c:pt>
                <c:pt idx="12">
                  <c:v>6596</c:v>
                </c:pt>
                <c:pt idx="13">
                  <c:v>5544</c:v>
                </c:pt>
                <c:pt idx="14">
                  <c:v>5066</c:v>
                </c:pt>
                <c:pt idx="15">
                  <c:v>6500</c:v>
                </c:pt>
                <c:pt idx="16">
                  <c:v>7169</c:v>
                </c:pt>
                <c:pt idx="17" formatCode="General">
                  <c:v>6691</c:v>
                </c:pt>
                <c:pt idx="18" formatCode="General">
                  <c:v>4302</c:v>
                </c:pt>
                <c:pt idx="19" formatCode="General">
                  <c:v>3632</c:v>
                </c:pt>
                <c:pt idx="20" formatCode="General">
                  <c:v>3155</c:v>
                </c:pt>
                <c:pt idx="21" formatCode="General">
                  <c:v>1721</c:v>
                </c:pt>
                <c:pt idx="22" formatCode="General">
                  <c:v>1243</c:v>
                </c:pt>
                <c:pt idx="23" formatCode="General">
                  <c:v>860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42-4100-AC39-145267E1A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Pécs!$A$245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Pécs!$B$244:$M$244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Pécs!$B$245:$M$245</c:f>
              <c:numCache>
                <c:formatCode>_-* #,##0_-;\-* #,##0_-;_-* "-"??_-;_-@_-</c:formatCode>
                <c:ptCount val="12"/>
                <c:pt idx="0">
                  <c:v>2908000</c:v>
                </c:pt>
                <c:pt idx="1">
                  <c:v>2866000</c:v>
                </c:pt>
                <c:pt idx="2">
                  <c:v>3145000</c:v>
                </c:pt>
                <c:pt idx="3">
                  <c:v>2903000</c:v>
                </c:pt>
                <c:pt idx="4">
                  <c:v>3059000</c:v>
                </c:pt>
                <c:pt idx="5">
                  <c:v>2583000</c:v>
                </c:pt>
                <c:pt idx="6">
                  <c:v>2303000</c:v>
                </c:pt>
                <c:pt idx="7">
                  <c:v>2160000</c:v>
                </c:pt>
                <c:pt idx="8">
                  <c:v>3200000</c:v>
                </c:pt>
                <c:pt idx="9">
                  <c:v>3308000</c:v>
                </c:pt>
                <c:pt idx="10">
                  <c:v>3068000</c:v>
                </c:pt>
                <c:pt idx="11">
                  <c:v>2850000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9-4279-9D03-06D267BF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Modena!$A$49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226F93-7F5A-6C42-8B9D-C7ADD5BCB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5F2-F24A-8EF3-DCB32CEDFE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ABF2EB-E636-E341-B764-2223B53C56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5F2-F24A-8EF3-DCB32CEDFED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4C5E74-C73F-C045-A6F8-6DF6FFE33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5F2-F24A-8EF3-DCB32CEDFED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ED618C-EB99-6244-BAFB-51F421D5A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5F2-F24A-8EF3-DCB32CEDFED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5191FDF-7020-2C44-9781-05E703CF72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5F2-F24A-8EF3-DCB32CEDFED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9FC9E2D-EAB1-7148-8078-A526E1FBD7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5F2-F24A-8EF3-DCB32CEDFED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060E561-A076-BB4B-AD26-5122FFF1B7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5F2-F24A-8EF3-DCB32CEDFED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87EE082-C2D1-9B47-95FA-7390A1544B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5F2-F24A-8EF3-DCB32CEDFED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15A1D1E-A8E5-FE45-AF49-F8F5B34881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5F2-F24A-8EF3-DCB32CEDFED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A399012-0452-F64E-A18C-416976F22C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5F2-F24A-8EF3-DCB32CEDFED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2AE3E23-6F23-B94E-AB09-D7C614B776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5F2-F24A-8EF3-DCB32CEDFED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6C9896E-81B8-8645-8765-B4F5674518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5F2-F24A-8EF3-DCB32CEDFED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C1EB0-B408-E54E-A5C5-FACE7952B3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5F2-F24A-8EF3-DCB32CEDFED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3181C8B-B01D-D54B-8A82-D38174F473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5F2-F24A-8EF3-DCB32CEDFED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8C556D6-4B94-E647-8B74-1344211F53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5F2-F24A-8EF3-DCB32CEDFED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9FDD452-951A-D543-9326-0C72A7E13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5F2-F24A-8EF3-DCB32CEDFED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711632E-C416-0D41-85C4-4CEE6D4E35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5F2-F24A-8EF3-DCB32CEDF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Modena!$B$49:$R$49</c:f>
              <c:numCache>
                <c:formatCode>General</c:formatCode>
                <c:ptCount val="17"/>
                <c:pt idx="0">
                  <c:v>3137</c:v>
                </c:pt>
                <c:pt idx="1">
                  <c:v>3715</c:v>
                </c:pt>
                <c:pt idx="2">
                  <c:v>4168</c:v>
                </c:pt>
                <c:pt idx="3">
                  <c:v>4164</c:v>
                </c:pt>
                <c:pt idx="4">
                  <c:v>4244</c:v>
                </c:pt>
                <c:pt idx="5">
                  <c:v>4547</c:v>
                </c:pt>
                <c:pt idx="6">
                  <c:v>5294</c:v>
                </c:pt>
                <c:pt idx="7">
                  <c:v>5370</c:v>
                </c:pt>
                <c:pt idx="8">
                  <c:v>5737</c:v>
                </c:pt>
                <c:pt idx="9">
                  <c:v>6632</c:v>
                </c:pt>
                <c:pt idx="10">
                  <c:v>7502</c:v>
                </c:pt>
                <c:pt idx="11">
                  <c:v>7423</c:v>
                </c:pt>
                <c:pt idx="12">
                  <c:v>6822</c:v>
                </c:pt>
                <c:pt idx="13">
                  <c:v>5826</c:v>
                </c:pt>
                <c:pt idx="14">
                  <c:v>5404</c:v>
                </c:pt>
                <c:pt idx="15">
                  <c:v>5069</c:v>
                </c:pt>
                <c:pt idx="16">
                  <c:v>9755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Modena!$B$48:$R$48</c15:sqref>
                        </c15:formulaRef>
                      </c:ext>
                    </c:extLst>
                    <c:strCache>
                      <c:ptCount val="17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80+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Modena!$B$48:$R$48</c15:f>
                <c15:dlblRangeCache>
                  <c:ptCount val="17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28C-47DE-AFF8-F877FD3516FB}"/>
            </c:ext>
          </c:extLst>
        </c:ser>
        <c:ser>
          <c:idx val="1"/>
          <c:order val="1"/>
          <c:tx>
            <c:strRef>
              <c:f>Modena!$A$50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spPr>
              <a:solidFill>
                <a:srgbClr val="F78A4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5F2-F24A-8EF3-DCB32CEDFEDB}"/>
              </c:ext>
            </c:extLst>
          </c:dPt>
          <c:dLbls>
            <c:delete val="1"/>
          </c:dLbls>
          <c:val>
            <c:numRef>
              <c:f>Modena!$B$50:$R$50</c:f>
              <c:numCache>
                <c:formatCode>General</c:formatCode>
                <c:ptCount val="17"/>
                <c:pt idx="0">
                  <c:v>3395</c:v>
                </c:pt>
                <c:pt idx="1">
                  <c:v>3877</c:v>
                </c:pt>
                <c:pt idx="2">
                  <c:v>4367</c:v>
                </c:pt>
                <c:pt idx="3">
                  <c:v>4485</c:v>
                </c:pt>
                <c:pt idx="4">
                  <c:v>4927</c:v>
                </c:pt>
                <c:pt idx="5">
                  <c:v>5269</c:v>
                </c:pt>
                <c:pt idx="6">
                  <c:v>5693</c:v>
                </c:pt>
                <c:pt idx="7">
                  <c:v>5567</c:v>
                </c:pt>
                <c:pt idx="8">
                  <c:v>5566</c:v>
                </c:pt>
                <c:pt idx="9">
                  <c:v>6509</c:v>
                </c:pt>
                <c:pt idx="10">
                  <c:v>7040</c:v>
                </c:pt>
                <c:pt idx="11">
                  <c:v>6884</c:v>
                </c:pt>
                <c:pt idx="12">
                  <c:v>5947</c:v>
                </c:pt>
                <c:pt idx="13">
                  <c:v>4975</c:v>
                </c:pt>
                <c:pt idx="14">
                  <c:v>4268</c:v>
                </c:pt>
                <c:pt idx="15">
                  <c:v>4104</c:v>
                </c:pt>
                <c:pt idx="16">
                  <c:v>6081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Modena!$B$48:$R$48</c15:sqref>
                        </c15:formulaRef>
                      </c:ext>
                    </c:extLst>
                    <c:strCache>
                      <c:ptCount val="17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80+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8C-47DE-AFF8-F877FD351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@" sourceLinked="0"/>
        <c:majorTickMark val="out"/>
        <c:minorTickMark val="none"/>
        <c:tickLblPos val="nextTo"/>
        <c:crossAx val="940616711"/>
        <c:crosses val="autoZero"/>
        <c:auto val="0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Pécs!$A$284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A373C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Pécs!$B$280:$F$280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Pécs!$B$284:$F$284</c:f>
              <c:numCache>
                <c:formatCode>0</c:formatCode>
                <c:ptCount val="5"/>
                <c:pt idx="0">
                  <c:v>17196950.352464199</c:v>
                </c:pt>
                <c:pt idx="1">
                  <c:v>14716691.8574294</c:v>
                </c:pt>
                <c:pt idx="2">
                  <c:v>14555191.0940166</c:v>
                </c:pt>
                <c:pt idx="3">
                  <c:v>15050283.134183099</c:v>
                </c:pt>
                <c:pt idx="4">
                  <c:v>17525525.078369901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8AF-4004-9154-B958C485F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  <c:min val="20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Pécs!$A$304</c:f>
              <c:strCache>
                <c:ptCount val="1"/>
                <c:pt idx="0">
                  <c:v>Total revenue (without compensation)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A373C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Pécs!$B$299:$F$299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Pécs!$B$304:$F$304</c:f>
              <c:numCache>
                <c:formatCode>0</c:formatCode>
                <c:ptCount val="5"/>
                <c:pt idx="0">
                  <c:v>8813396.8805857003</c:v>
                </c:pt>
                <c:pt idx="1">
                  <c:v>5819957.0207755007</c:v>
                </c:pt>
                <c:pt idx="2">
                  <c:v>5524987.0849968009</c:v>
                </c:pt>
                <c:pt idx="3">
                  <c:v>6216906.1796093006</c:v>
                </c:pt>
                <c:pt idx="4">
                  <c:v>7091073.4733542316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43-451A-95AD-0C4C8B60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  <c:min val="20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F-4074-9023-B0486BE31B5D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9F-4074-9023-B0486BE31B5D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9F-4074-9023-B0486BE31B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Pécs!$A$281:$A$283</c:f>
              <c:strCache>
                <c:ptCount val="3"/>
                <c:pt idx="0">
                  <c:v>Staff cost</c:v>
                </c:pt>
                <c:pt idx="1">
                  <c:v>Driving/Operation cost</c:v>
                </c:pt>
                <c:pt idx="2">
                  <c:v>Other cost</c:v>
                </c:pt>
              </c:strCache>
            </c:strRef>
          </c:cat>
          <c:val>
            <c:numRef>
              <c:f>Pécs!$F$281:$F$283</c:f>
              <c:numCache>
                <c:formatCode>0</c:formatCode>
                <c:ptCount val="3"/>
                <c:pt idx="0">
                  <c:v>5958678.5266457666</c:v>
                </c:pt>
                <c:pt idx="1">
                  <c:v>6484444.2789968634</c:v>
                </c:pt>
                <c:pt idx="2">
                  <c:v>5082402.2727272706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9F-4074-9023-B0486BE3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3D-47C3-8C87-3AA20824035D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3D-47C3-8C87-3AA20824035D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3D-47C3-8C87-3AA2082403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3D-47C3-8C87-3AA20824035D}"/>
              </c:ext>
            </c:extLst>
          </c:dPt>
          <c:dLbls>
            <c:dLbl>
              <c:idx val="0"/>
              <c:layout>
                <c:manualLayout>
                  <c:x val="-0.12984785258046547"/>
                  <c:y val="0.146032722423912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35345828986489"/>
                      <c:h val="0.177775225562812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03D-47C3-8C87-3AA20824035D}"/>
                </c:ext>
              </c:extLst>
            </c:dLbl>
            <c:dLbl>
              <c:idx val="3"/>
              <c:layout>
                <c:manualLayout>
                  <c:x val="8.3898026507019954E-2"/>
                  <c:y val="4.4045433752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D-47C3-8C87-3AA208240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Pécs!$A$300:$A$303</c:f>
              <c:strCache>
                <c:ptCount val="4"/>
                <c:pt idx="0">
                  <c:v>Revenue from tickets</c:v>
                </c:pt>
                <c:pt idx="1">
                  <c:v>Revenue from passes</c:v>
                </c:pt>
                <c:pt idx="2">
                  <c:v>Revenue from other sales</c:v>
                </c:pt>
                <c:pt idx="3">
                  <c:v>Compensation</c:v>
                </c:pt>
              </c:strCache>
            </c:strRef>
          </c:cat>
          <c:val>
            <c:numRef>
              <c:f>Pécs!$F$300:$F$303</c:f>
              <c:numCache>
                <c:formatCode>0</c:formatCode>
                <c:ptCount val="4"/>
                <c:pt idx="0">
                  <c:v>1980002</c:v>
                </c:pt>
                <c:pt idx="1">
                  <c:v>4754700</c:v>
                </c:pt>
                <c:pt idx="2">
                  <c:v>356371.47335423197</c:v>
                </c:pt>
                <c:pt idx="3">
                  <c:v>10380909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62-48A2-AFB4-F155655855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Annual ridership by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Pécs!$A$227</c:f>
              <c:strCache>
                <c:ptCount val="1"/>
                <c:pt idx="0">
                  <c:v>Annual passenger demand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tint val="3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D5-CC40-9593-8F4675FFB32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tint val="3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D5-CC40-9593-8F4675FFB32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tint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D5-CC40-9593-8F4675FFB32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tint val="3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D5-CC40-9593-8F4675FFB32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tint val="3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D5-CC40-9593-8F4675FFB32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tint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D5-CC40-9593-8F4675FFB32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tint val="4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D5-CC40-9593-8F4675FFB32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tint val="4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D5-CC40-9593-8F4675FFB32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tint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D5-CC40-9593-8F4675FFB32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tint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D5-CC40-9593-8F4675FFB32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tint val="4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4D5-CC40-9593-8F4675FFB32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tint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4D5-CC40-9593-8F4675FFB32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tint val="5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4D5-CC40-9593-8F4675FFB32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tint val="5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4D5-CC40-9593-8F4675FFB32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tint val="5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4D5-CC40-9593-8F4675FFB32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tint val="5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4D5-CC40-9593-8F4675FFB32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4D5-CC40-9593-8F4675FFB32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tint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4D5-CC40-9593-8F4675FFB32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tint val="6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0EB-9741-B535-15F39A1FC85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tint val="6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0EB-9741-B535-15F39A1FC85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0EB-9741-B535-15F39A1FC85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tint val="6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EB-9741-B535-15F39A1FC85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tint val="6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EB-9741-B535-15F39A1FC85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tint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EB-9741-B535-15F39A1FC85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tint val="7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0EB-9741-B535-15F39A1FC85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tint val="7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0EB-9741-B535-15F39A1FC85F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tint val="7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0EB-9741-B535-15F39A1FC85F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tint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0EB-9741-B535-15F39A1FC85F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4">
                  <a:tint val="7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0EB-9741-B535-15F39A1FC85F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4">
                  <a:tint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0EB-9741-B535-15F39A1FC85F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4">
                  <a:tint val="8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0EB-9741-B535-15F39A1FC85F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4">
                  <a:tint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0EB-9741-B535-15F39A1FC85F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4">
                  <a:tint val="8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0EB-9741-B535-15F39A1FC85F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0EB-9741-B535-15F39A1FC85F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4">
                  <a:tint val="8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0EB-9741-B535-15F39A1FC85F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4">
                  <a:tint val="8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0EB-9741-B535-15F39A1FC85F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4">
                  <a:tint val="9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0EB-9741-B535-15F39A1FC85F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4">
                  <a:tint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0EB-9741-B535-15F39A1FC85F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4">
                  <a:tint val="9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0EB-9741-B535-15F39A1FC85F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tint val="9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0EB-9741-B535-15F39A1FC85F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4">
                  <a:tint val="9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0EB-9741-B535-15F39A1FC85F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4">
                  <a:tint val="9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0EB-9741-B535-15F39A1FC85F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0EB-9741-B535-15F39A1FC85F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4">
                  <a:shade val="9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0EB-9741-B535-15F39A1FC85F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4">
                  <a:shade val="9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0EB-9741-B535-15F39A1FC85F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shade val="9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0EB-9741-B535-15F39A1FC85F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4">
                  <a:shade val="9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0EB-9741-B535-15F39A1FC85F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4">
                  <a:shade val="9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0EB-9741-B535-15F39A1FC85F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4">
                  <a:shade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0EB-9741-B535-15F39A1FC85F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4">
                  <a:shade val="8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0EB-9741-B535-15F39A1FC85F}"/>
              </c:ext>
            </c:extLst>
          </c:dPt>
          <c:dPt>
            <c:idx val="50"/>
            <c:invertIfNegative val="0"/>
            <c:bubble3D val="0"/>
            <c:spPr>
              <a:solidFill>
                <a:schemeClr val="accent4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0EB-9741-B535-15F39A1FC85F}"/>
              </c:ext>
            </c:extLst>
          </c:dPt>
          <c:dPt>
            <c:idx val="51"/>
            <c:invertIfNegative val="0"/>
            <c:bubble3D val="0"/>
            <c:spPr>
              <a:solidFill>
                <a:schemeClr val="accent4">
                  <a:shade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0EB-9741-B535-15F39A1FC85F}"/>
              </c:ext>
            </c:extLst>
          </c:dPt>
          <c:dPt>
            <c:idx val="52"/>
            <c:invertIfNegative val="0"/>
            <c:bubble3D val="0"/>
            <c:spPr>
              <a:solidFill>
                <a:schemeClr val="accent4">
                  <a:shade val="8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0EB-9741-B535-15F39A1FC85F}"/>
              </c:ext>
            </c:extLst>
          </c:dPt>
          <c:dPt>
            <c:idx val="53"/>
            <c:invertIfNegative val="0"/>
            <c:bubble3D val="0"/>
            <c:spPr>
              <a:solidFill>
                <a:schemeClr val="accent4">
                  <a:shade val="8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0EB-9741-B535-15F39A1FC85F}"/>
              </c:ext>
            </c:extLst>
          </c:dPt>
          <c:dPt>
            <c:idx val="54"/>
            <c:invertIfNegative val="0"/>
            <c:bubble3D val="0"/>
            <c:spPr>
              <a:solidFill>
                <a:schemeClr val="accent4">
                  <a:shade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0EB-9741-B535-15F39A1FC85F}"/>
              </c:ext>
            </c:extLst>
          </c:dPt>
          <c:dPt>
            <c:idx val="55"/>
            <c:invertIfNegative val="0"/>
            <c:bubble3D val="0"/>
            <c:spPr>
              <a:solidFill>
                <a:schemeClr val="accent4">
                  <a:shade val="7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0EB-9741-B535-15F39A1FC85F}"/>
              </c:ext>
            </c:extLst>
          </c:dPt>
          <c:dPt>
            <c:idx val="56"/>
            <c:invertIfNegative val="0"/>
            <c:bubble3D val="0"/>
            <c:spPr>
              <a:solidFill>
                <a:schemeClr val="accent4">
                  <a:shade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0EB-9741-B535-15F39A1FC85F}"/>
              </c:ext>
            </c:extLst>
          </c:dPt>
          <c:dPt>
            <c:idx val="57"/>
            <c:invertIfNegative val="0"/>
            <c:bubble3D val="0"/>
            <c:spPr>
              <a:solidFill>
                <a:schemeClr val="accent4">
                  <a:shade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0EB-9741-B535-15F39A1FC85F}"/>
              </c:ext>
            </c:extLst>
          </c:dPt>
          <c:dPt>
            <c:idx val="58"/>
            <c:invertIfNegative val="0"/>
            <c:bubble3D val="0"/>
            <c:spPr>
              <a:solidFill>
                <a:schemeClr val="accent4">
                  <a:shade val="7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0EB-9741-B535-15F39A1FC85F}"/>
              </c:ext>
            </c:extLst>
          </c:dPt>
          <c:dPt>
            <c:idx val="59"/>
            <c:invertIfNegative val="0"/>
            <c:bubble3D val="0"/>
            <c:spPr>
              <a:solidFill>
                <a:schemeClr val="accent4">
                  <a:shade val="7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0EB-9741-B535-15F39A1FC85F}"/>
              </c:ext>
            </c:extLst>
          </c:dPt>
          <c:dPt>
            <c:idx val="60"/>
            <c:invertIfNegative val="0"/>
            <c:bubble3D val="0"/>
            <c:spPr>
              <a:solidFill>
                <a:schemeClr val="accent4">
                  <a:shade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0EB-9741-B535-15F39A1FC85F}"/>
              </c:ext>
            </c:extLst>
          </c:dPt>
          <c:dPt>
            <c:idx val="61"/>
            <c:invertIfNegative val="0"/>
            <c:bubble3D val="0"/>
            <c:spPr>
              <a:solidFill>
                <a:schemeClr val="accent4">
                  <a:shade val="6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0EB-9741-B535-15F39A1FC85F}"/>
              </c:ext>
            </c:extLst>
          </c:dPt>
          <c:dPt>
            <c:idx val="62"/>
            <c:invertIfNegative val="0"/>
            <c:bubble3D val="0"/>
            <c:spPr>
              <a:solidFill>
                <a:schemeClr val="accent4">
                  <a:shade val="6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0EB-9741-B535-15F39A1FC85F}"/>
              </c:ext>
            </c:extLst>
          </c:dPt>
          <c:dPt>
            <c:idx val="63"/>
            <c:invertIfNegative val="0"/>
            <c:bubble3D val="0"/>
            <c:spPr>
              <a:solidFill>
                <a:schemeClr val="accent4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0EB-9741-B535-15F39A1FC85F}"/>
              </c:ext>
            </c:extLst>
          </c:dPt>
          <c:dPt>
            <c:idx val="64"/>
            <c:invertIfNegative val="0"/>
            <c:bubble3D val="0"/>
            <c:spPr>
              <a:solidFill>
                <a:schemeClr val="accent4">
                  <a:shade val="6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0EB-9741-B535-15F39A1FC85F}"/>
              </c:ext>
            </c:extLst>
          </c:dPt>
          <c:dPt>
            <c:idx val="65"/>
            <c:invertIfNegative val="0"/>
            <c:bubble3D val="0"/>
            <c:spPr>
              <a:solidFill>
                <a:schemeClr val="accent4">
                  <a:shade val="6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0EB-9741-B535-15F39A1FC85F}"/>
              </c:ext>
            </c:extLst>
          </c:dPt>
          <c:dPt>
            <c:idx val="66"/>
            <c:invertIfNegative val="0"/>
            <c:bubble3D val="0"/>
            <c:spPr>
              <a:solidFill>
                <a:schemeClr val="accent4">
                  <a:shade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0EB-9741-B535-15F39A1FC85F}"/>
              </c:ext>
            </c:extLst>
          </c:dPt>
          <c:dPt>
            <c:idx val="67"/>
            <c:invertIfNegative val="0"/>
            <c:bubble3D val="0"/>
            <c:spPr>
              <a:solidFill>
                <a:schemeClr val="accent4">
                  <a:shade val="5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0EB-9741-B535-15F39A1FC85F}"/>
              </c:ext>
            </c:extLst>
          </c:dPt>
          <c:dPt>
            <c:idx val="68"/>
            <c:invertIfNegative val="0"/>
            <c:bubble3D val="0"/>
            <c:spPr>
              <a:solidFill>
                <a:schemeClr val="accent4">
                  <a:shade val="5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9-70EB-9741-B535-15F39A1FC85F}"/>
              </c:ext>
            </c:extLst>
          </c:dPt>
          <c:dPt>
            <c:idx val="69"/>
            <c:invertIfNegative val="0"/>
            <c:bubble3D val="0"/>
            <c:spPr>
              <a:solidFill>
                <a:schemeClr val="accent4">
                  <a:shade val="5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B-70EB-9741-B535-15F39A1FC85F}"/>
              </c:ext>
            </c:extLst>
          </c:dPt>
          <c:dPt>
            <c:idx val="70"/>
            <c:invertIfNegative val="0"/>
            <c:bubble3D val="0"/>
            <c:spPr>
              <a:solidFill>
                <a:schemeClr val="accent4">
                  <a:shade val="5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D-70EB-9741-B535-15F39A1FC85F}"/>
              </c:ext>
            </c:extLst>
          </c:dPt>
          <c:dPt>
            <c:idx val="71"/>
            <c:invertIfNegative val="0"/>
            <c:bubble3D val="0"/>
            <c:spPr>
              <a:solidFill>
                <a:schemeClr val="accent4">
                  <a:shade val="5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F-70EB-9741-B535-15F39A1FC85F}"/>
              </c:ext>
            </c:extLst>
          </c:dPt>
          <c:dPt>
            <c:idx val="72"/>
            <c:invertIfNegative val="0"/>
            <c:bubble3D val="0"/>
            <c:spPr>
              <a:solidFill>
                <a:schemeClr val="accent4">
                  <a:shade val="5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1-70EB-9741-B535-15F39A1FC85F}"/>
              </c:ext>
            </c:extLst>
          </c:dPt>
          <c:dPt>
            <c:idx val="73"/>
            <c:invertIfNegative val="0"/>
            <c:bubble3D val="0"/>
            <c:spPr>
              <a:solidFill>
                <a:schemeClr val="accent4">
                  <a:shade val="4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3-70EB-9741-B535-15F39A1FC85F}"/>
              </c:ext>
            </c:extLst>
          </c:dPt>
          <c:dPt>
            <c:idx val="74"/>
            <c:invertIfNegative val="0"/>
            <c:bubble3D val="0"/>
            <c:spPr>
              <a:solidFill>
                <a:schemeClr val="accent4">
                  <a:shade val="4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5-70EB-9741-B535-15F39A1FC85F}"/>
              </c:ext>
            </c:extLst>
          </c:dPt>
          <c:dPt>
            <c:idx val="75"/>
            <c:invertIfNegative val="0"/>
            <c:bubble3D val="0"/>
            <c:spPr>
              <a:solidFill>
                <a:schemeClr val="accent4">
                  <a:shade val="4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7-70EB-9741-B535-15F39A1FC85F}"/>
              </c:ext>
            </c:extLst>
          </c:dPt>
          <c:dPt>
            <c:idx val="76"/>
            <c:invertIfNegative val="0"/>
            <c:bubble3D val="0"/>
            <c:spPr>
              <a:solidFill>
                <a:schemeClr val="accent4">
                  <a:shade val="4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9-70EB-9741-B535-15F39A1FC85F}"/>
              </c:ext>
            </c:extLst>
          </c:dPt>
          <c:dPt>
            <c:idx val="77"/>
            <c:invertIfNegative val="0"/>
            <c:bubble3D val="0"/>
            <c:spPr>
              <a:solidFill>
                <a:schemeClr val="accent4">
                  <a:shade val="4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B-70EB-9741-B535-15F39A1FC85F}"/>
              </c:ext>
            </c:extLst>
          </c:dPt>
          <c:dPt>
            <c:idx val="78"/>
            <c:invertIfNegative val="0"/>
            <c:bubble3D val="0"/>
            <c:spPr>
              <a:solidFill>
                <a:schemeClr val="accent4">
                  <a:shade val="4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D-70EB-9741-B535-15F39A1FC85F}"/>
              </c:ext>
            </c:extLst>
          </c:dPt>
          <c:dPt>
            <c:idx val="79"/>
            <c:invertIfNegative val="0"/>
            <c:bubble3D val="0"/>
            <c:spPr>
              <a:solidFill>
                <a:schemeClr val="accent4">
                  <a:shade val="3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F-70EB-9741-B535-15F39A1FC85F}"/>
              </c:ext>
            </c:extLst>
          </c:dPt>
          <c:dPt>
            <c:idx val="80"/>
            <c:invertIfNegative val="0"/>
            <c:bubble3D val="0"/>
            <c:spPr>
              <a:solidFill>
                <a:schemeClr val="accent4">
                  <a:shade val="3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1-70EB-9741-B535-15F39A1FC85F}"/>
              </c:ext>
            </c:extLst>
          </c:dPt>
          <c:dPt>
            <c:idx val="81"/>
            <c:invertIfNegative val="0"/>
            <c:bubble3D val="0"/>
            <c:spPr>
              <a:solidFill>
                <a:schemeClr val="accent4">
                  <a:shade val="3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3-70EB-9741-B535-15F39A1FC85F}"/>
              </c:ext>
            </c:extLst>
          </c:dPt>
          <c:dPt>
            <c:idx val="82"/>
            <c:invertIfNegative val="0"/>
            <c:bubble3D val="0"/>
            <c:spPr>
              <a:solidFill>
                <a:schemeClr val="accent4">
                  <a:shade val="3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5-70EB-9741-B535-15F39A1FC85F}"/>
              </c:ext>
            </c:extLst>
          </c:dPt>
          <c:dPt>
            <c:idx val="83"/>
            <c:invertIfNegative val="0"/>
            <c:bubble3D val="0"/>
            <c:spPr>
              <a:solidFill>
                <a:schemeClr val="accent4">
                  <a:shade val="3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7-70EB-9741-B535-15F39A1FC85F}"/>
              </c:ext>
            </c:extLst>
          </c:dPt>
          <c:dPt>
            <c:idx val="84"/>
            <c:invertIfNegative val="0"/>
            <c:bubble3D val="0"/>
            <c:spPr>
              <a:solidFill>
                <a:schemeClr val="accent4">
                  <a:shade val="3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9-70EB-9741-B535-15F39A1FC85F}"/>
              </c:ext>
            </c:extLst>
          </c:dPt>
          <c:cat>
            <c:strRef>
              <c:f>Pécs!$A$226:$CH$226</c:f>
              <c:strCache>
                <c:ptCount val="86"/>
                <c:pt idx="0">
                  <c:v>Bus line</c:v>
                </c:pt>
                <c:pt idx="1">
                  <c:v>1</c:v>
                </c:pt>
                <c:pt idx="2">
                  <c:v>2</c:v>
                </c:pt>
                <c:pt idx="3">
                  <c:v>2A</c:v>
                </c:pt>
                <c:pt idx="4">
                  <c:v>102</c:v>
                </c:pt>
                <c:pt idx="5">
                  <c:v>102Y</c:v>
                </c:pt>
                <c:pt idx="6">
                  <c:v>3</c:v>
                </c:pt>
                <c:pt idx="7">
                  <c:v>3E</c:v>
                </c:pt>
                <c:pt idx="8">
                  <c:v>103</c:v>
                </c:pt>
                <c:pt idx="9">
                  <c:v>4</c:v>
                </c:pt>
                <c:pt idx="10">
                  <c:v>4Y</c:v>
                </c:pt>
                <c:pt idx="11">
                  <c:v>104</c:v>
                </c:pt>
                <c:pt idx="12">
                  <c:v>104A</c:v>
                </c:pt>
                <c:pt idx="13">
                  <c:v>104E</c:v>
                </c:pt>
                <c:pt idx="14">
                  <c:v>6</c:v>
                </c:pt>
                <c:pt idx="15">
                  <c:v>7</c:v>
                </c:pt>
                <c:pt idx="16">
                  <c:v>7Y</c:v>
                </c:pt>
                <c:pt idx="17">
                  <c:v>8</c:v>
                </c:pt>
                <c:pt idx="18">
                  <c:v>109E</c:v>
                </c:pt>
                <c:pt idx="19">
                  <c:v>12</c:v>
                </c:pt>
                <c:pt idx="20">
                  <c:v>13</c:v>
                </c:pt>
                <c:pt idx="21">
                  <c:v>13E</c:v>
                </c:pt>
                <c:pt idx="22">
                  <c:v>13Y</c:v>
                </c:pt>
                <c:pt idx="23">
                  <c:v>14</c:v>
                </c:pt>
                <c:pt idx="24">
                  <c:v>14Y</c:v>
                </c:pt>
                <c:pt idx="25">
                  <c:v>15</c:v>
                </c:pt>
                <c:pt idx="26">
                  <c:v>16</c:v>
                </c:pt>
                <c:pt idx="27">
                  <c:v>20</c:v>
                </c:pt>
                <c:pt idx="28">
                  <c:v>21</c:v>
                </c:pt>
                <c:pt idx="29">
                  <c:v>21A</c:v>
                </c:pt>
                <c:pt idx="30">
                  <c:v>121</c:v>
                </c:pt>
                <c:pt idx="31">
                  <c:v>22</c:v>
                </c:pt>
                <c:pt idx="32">
                  <c:v>23</c:v>
                </c:pt>
                <c:pt idx="33">
                  <c:v>23Y</c:v>
                </c:pt>
                <c:pt idx="34">
                  <c:v>24</c:v>
                </c:pt>
                <c:pt idx="35">
                  <c:v>25</c:v>
                </c:pt>
                <c:pt idx="36">
                  <c:v>25A</c:v>
                </c:pt>
                <c:pt idx="37">
                  <c:v>26</c:v>
                </c:pt>
                <c:pt idx="38">
                  <c:v>27</c:v>
                </c:pt>
                <c:pt idx="39">
                  <c:v>27Y</c:v>
                </c:pt>
                <c:pt idx="40">
                  <c:v>28</c:v>
                </c:pt>
                <c:pt idx="41">
                  <c:v>28A</c:v>
                </c:pt>
                <c:pt idx="42">
                  <c:v>28Y</c:v>
                </c:pt>
                <c:pt idx="43">
                  <c:v>29</c:v>
                </c:pt>
                <c:pt idx="44">
                  <c:v>30</c:v>
                </c:pt>
                <c:pt idx="45">
                  <c:v>30Y</c:v>
                </c:pt>
                <c:pt idx="46">
                  <c:v>32</c:v>
                </c:pt>
                <c:pt idx="47">
                  <c:v>32Y</c:v>
                </c:pt>
                <c:pt idx="48">
                  <c:v>33</c:v>
                </c:pt>
                <c:pt idx="49">
                  <c:v>34</c:v>
                </c:pt>
                <c:pt idx="50">
                  <c:v>34Y</c:v>
                </c:pt>
                <c:pt idx="51">
                  <c:v>35</c:v>
                </c:pt>
                <c:pt idx="52">
                  <c:v>35Y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38Y</c:v>
                </c:pt>
                <c:pt idx="57">
                  <c:v>39</c:v>
                </c:pt>
                <c:pt idx="58">
                  <c:v>40</c:v>
                </c:pt>
                <c:pt idx="59">
                  <c:v>140</c:v>
                </c:pt>
                <c:pt idx="60">
                  <c:v>41</c:v>
                </c:pt>
                <c:pt idx="61">
                  <c:v>41E</c:v>
                </c:pt>
                <c:pt idx="62">
                  <c:v>41Y</c:v>
                </c:pt>
                <c:pt idx="63">
                  <c:v>42</c:v>
                </c:pt>
                <c:pt idx="64">
                  <c:v>42Y</c:v>
                </c:pt>
                <c:pt idx="65">
                  <c:v>142</c:v>
                </c:pt>
                <c:pt idx="66">
                  <c:v>43</c:v>
                </c:pt>
                <c:pt idx="67">
                  <c:v>46</c:v>
                </c:pt>
                <c:pt idx="68">
                  <c:v>47</c:v>
                </c:pt>
                <c:pt idx="69">
                  <c:v>51</c:v>
                </c:pt>
                <c:pt idx="70">
                  <c:v>52</c:v>
                </c:pt>
                <c:pt idx="71">
                  <c:v>55</c:v>
                </c:pt>
                <c:pt idx="72">
                  <c:v>60</c:v>
                </c:pt>
                <c:pt idx="73">
                  <c:v>60A</c:v>
                </c:pt>
                <c:pt idx="74">
                  <c:v>60Y</c:v>
                </c:pt>
                <c:pt idx="75">
                  <c:v>61</c:v>
                </c:pt>
                <c:pt idx="76">
                  <c:v>62</c:v>
                </c:pt>
                <c:pt idx="77">
                  <c:v>73</c:v>
                </c:pt>
                <c:pt idx="78">
                  <c:v>73Y</c:v>
                </c:pt>
                <c:pt idx="79">
                  <c:v>82</c:v>
                </c:pt>
                <c:pt idx="80">
                  <c:v>913</c:v>
                </c:pt>
                <c:pt idx="81">
                  <c:v>926</c:v>
                </c:pt>
                <c:pt idx="82">
                  <c:v>932</c:v>
                </c:pt>
                <c:pt idx="83">
                  <c:v>940</c:v>
                </c:pt>
                <c:pt idx="84">
                  <c:v>941</c:v>
                </c:pt>
                <c:pt idx="85">
                  <c:v>973</c:v>
                </c:pt>
              </c:strCache>
            </c:strRef>
          </c:cat>
          <c:val>
            <c:numRef>
              <c:f>Pécs!$B$227:$CH$227</c:f>
              <c:numCache>
                <c:formatCode>_(* #,##0_);_(* \(#,##0\);_(* "-"??_);_(@_)</c:formatCode>
                <c:ptCount val="85"/>
                <c:pt idx="0">
                  <c:v>1382244</c:v>
                </c:pt>
                <c:pt idx="1">
                  <c:v>1133819</c:v>
                </c:pt>
                <c:pt idx="2">
                  <c:v>197314</c:v>
                </c:pt>
                <c:pt idx="3">
                  <c:v>177122</c:v>
                </c:pt>
                <c:pt idx="4">
                  <c:v>27995</c:v>
                </c:pt>
                <c:pt idx="5">
                  <c:v>1244412</c:v>
                </c:pt>
                <c:pt idx="6">
                  <c:v>19650</c:v>
                </c:pt>
                <c:pt idx="7">
                  <c:v>513316</c:v>
                </c:pt>
                <c:pt idx="8">
                  <c:v>281249</c:v>
                </c:pt>
                <c:pt idx="9">
                  <c:v>37192</c:v>
                </c:pt>
                <c:pt idx="10">
                  <c:v>11037</c:v>
                </c:pt>
                <c:pt idx="11">
                  <c:v>28264</c:v>
                </c:pt>
                <c:pt idx="12">
                  <c:v>45492</c:v>
                </c:pt>
                <c:pt idx="13">
                  <c:v>344870</c:v>
                </c:pt>
                <c:pt idx="14">
                  <c:v>332955</c:v>
                </c:pt>
                <c:pt idx="15">
                  <c:v>159927</c:v>
                </c:pt>
                <c:pt idx="16">
                  <c:v>9892</c:v>
                </c:pt>
                <c:pt idx="17">
                  <c:v>39570</c:v>
                </c:pt>
                <c:pt idx="18">
                  <c:v>114659</c:v>
                </c:pt>
                <c:pt idx="19">
                  <c:v>253318</c:v>
                </c:pt>
                <c:pt idx="20">
                  <c:v>194202</c:v>
                </c:pt>
                <c:pt idx="21">
                  <c:v>133246</c:v>
                </c:pt>
                <c:pt idx="22">
                  <c:v>44262</c:v>
                </c:pt>
                <c:pt idx="23">
                  <c:v>146858</c:v>
                </c:pt>
                <c:pt idx="24">
                  <c:v>25444</c:v>
                </c:pt>
                <c:pt idx="25">
                  <c:v>27487</c:v>
                </c:pt>
                <c:pt idx="26">
                  <c:v>101108</c:v>
                </c:pt>
                <c:pt idx="27">
                  <c:v>186081</c:v>
                </c:pt>
                <c:pt idx="28">
                  <c:v>23688</c:v>
                </c:pt>
                <c:pt idx="29">
                  <c:v>402469</c:v>
                </c:pt>
                <c:pt idx="30">
                  <c:v>24765</c:v>
                </c:pt>
                <c:pt idx="31">
                  <c:v>11575</c:v>
                </c:pt>
                <c:pt idx="32">
                  <c:v>11040</c:v>
                </c:pt>
                <c:pt idx="33">
                  <c:v>24812</c:v>
                </c:pt>
                <c:pt idx="34">
                  <c:v>152410</c:v>
                </c:pt>
                <c:pt idx="35">
                  <c:v>13325</c:v>
                </c:pt>
                <c:pt idx="36">
                  <c:v>45765</c:v>
                </c:pt>
                <c:pt idx="37">
                  <c:v>214673</c:v>
                </c:pt>
                <c:pt idx="38">
                  <c:v>99420</c:v>
                </c:pt>
                <c:pt idx="39">
                  <c:v>59355</c:v>
                </c:pt>
                <c:pt idx="40">
                  <c:v>79947</c:v>
                </c:pt>
                <c:pt idx="41">
                  <c:v>57605</c:v>
                </c:pt>
                <c:pt idx="42">
                  <c:v>198737</c:v>
                </c:pt>
                <c:pt idx="43">
                  <c:v>161981</c:v>
                </c:pt>
                <c:pt idx="44">
                  <c:v>33194</c:v>
                </c:pt>
                <c:pt idx="45">
                  <c:v>376345</c:v>
                </c:pt>
                <c:pt idx="46">
                  <c:v>14251</c:v>
                </c:pt>
                <c:pt idx="47">
                  <c:v>235110</c:v>
                </c:pt>
                <c:pt idx="48">
                  <c:v>88524</c:v>
                </c:pt>
                <c:pt idx="49">
                  <c:v>171767</c:v>
                </c:pt>
                <c:pt idx="50">
                  <c:v>40912</c:v>
                </c:pt>
                <c:pt idx="51">
                  <c:v>53406</c:v>
                </c:pt>
                <c:pt idx="52">
                  <c:v>4630</c:v>
                </c:pt>
                <c:pt idx="53">
                  <c:v>26380</c:v>
                </c:pt>
                <c:pt idx="54">
                  <c:v>93078</c:v>
                </c:pt>
                <c:pt idx="55">
                  <c:v>19259</c:v>
                </c:pt>
                <c:pt idx="56">
                  <c:v>71387</c:v>
                </c:pt>
                <c:pt idx="57">
                  <c:v>26814</c:v>
                </c:pt>
                <c:pt idx="58">
                  <c:v>12113</c:v>
                </c:pt>
                <c:pt idx="59">
                  <c:v>265843</c:v>
                </c:pt>
                <c:pt idx="60">
                  <c:v>10767</c:v>
                </c:pt>
                <c:pt idx="61">
                  <c:v>26422</c:v>
                </c:pt>
                <c:pt idx="62">
                  <c:v>74608</c:v>
                </c:pt>
                <c:pt idx="63">
                  <c:v>206463</c:v>
                </c:pt>
                <c:pt idx="64">
                  <c:v>8210</c:v>
                </c:pt>
                <c:pt idx="65">
                  <c:v>81887</c:v>
                </c:pt>
                <c:pt idx="66">
                  <c:v>273427</c:v>
                </c:pt>
                <c:pt idx="67">
                  <c:v>336833</c:v>
                </c:pt>
                <c:pt idx="68">
                  <c:v>23305</c:v>
                </c:pt>
                <c:pt idx="69">
                  <c:v>43102</c:v>
                </c:pt>
                <c:pt idx="70">
                  <c:v>9825</c:v>
                </c:pt>
                <c:pt idx="71">
                  <c:v>16420</c:v>
                </c:pt>
                <c:pt idx="72">
                  <c:v>35230</c:v>
                </c:pt>
                <c:pt idx="73">
                  <c:v>162317</c:v>
                </c:pt>
                <c:pt idx="74">
                  <c:v>5354</c:v>
                </c:pt>
                <c:pt idx="75">
                  <c:v>35283</c:v>
                </c:pt>
                <c:pt idx="76">
                  <c:v>234868</c:v>
                </c:pt>
                <c:pt idx="77">
                  <c:v>42839</c:v>
                </c:pt>
                <c:pt idx="78">
                  <c:v>12382</c:v>
                </c:pt>
                <c:pt idx="79">
                  <c:v>9199</c:v>
                </c:pt>
                <c:pt idx="80">
                  <c:v>41884</c:v>
                </c:pt>
                <c:pt idx="81">
                  <c:v>6263</c:v>
                </c:pt>
                <c:pt idx="82">
                  <c:v>4697</c:v>
                </c:pt>
                <c:pt idx="83">
                  <c:v>14875</c:v>
                </c:pt>
                <c:pt idx="84">
                  <c:v>157966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4D5-CC40-9593-8F4675FFB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591"/>
        <c:axId val="102891583"/>
      </c:barChart>
      <c:catAx>
        <c:axId val="2506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2891583"/>
        <c:crosses val="autoZero"/>
        <c:auto val="1"/>
        <c:lblAlgn val="ctr"/>
        <c:lblOffset val="100"/>
        <c:noMultiLvlLbl val="0"/>
      </c:catAx>
      <c:valAx>
        <c:axId val="10289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5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Paks!$A$30</c:f>
              <c:strCache>
                <c:ptCount val="1"/>
                <c:pt idx="0">
                  <c:v>Population (Paks)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Paks!$B$29:$H$29</c:f>
              <c:numCache>
                <c:formatCode>General</c:formatCode>
                <c:ptCount val="7"/>
                <c:pt idx="0">
                  <c:v>1990</c:v>
                </c:pt>
                <c:pt idx="1">
                  <c:v>2001</c:v>
                </c:pt>
                <c:pt idx="2">
                  <c:v>2011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xVal>
          <c:yVal>
            <c:numRef>
              <c:f>Paks!$B$30:$H$30</c:f>
              <c:numCache>
                <c:formatCode>#,##0</c:formatCode>
                <c:ptCount val="7"/>
                <c:pt idx="0">
                  <c:v>20274</c:v>
                </c:pt>
                <c:pt idx="1">
                  <c:v>20990</c:v>
                </c:pt>
                <c:pt idx="2">
                  <c:v>19572</c:v>
                </c:pt>
                <c:pt idx="3">
                  <c:v>17801</c:v>
                </c:pt>
                <c:pt idx="4">
                  <c:v>17827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A-4668-B0C9-A2B60CE2DB64}"/>
            </c:ext>
          </c:extLst>
        </c:ser>
        <c:ser>
          <c:idx val="1"/>
          <c:order val="1"/>
          <c:tx>
            <c:strRef>
              <c:f>Paks!$A$31</c:f>
              <c:strCache>
                <c:ptCount val="1"/>
                <c:pt idx="0">
                  <c:v>Population (Tolna County)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Paks!$B$29:$H$29</c:f>
              <c:numCache>
                <c:formatCode>General</c:formatCode>
                <c:ptCount val="7"/>
                <c:pt idx="0">
                  <c:v>1990</c:v>
                </c:pt>
                <c:pt idx="1">
                  <c:v>2001</c:v>
                </c:pt>
                <c:pt idx="2">
                  <c:v>2011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xVal>
          <c:yVal>
            <c:numRef>
              <c:f>Paks!$B$31:$H$31</c:f>
              <c:numCache>
                <c:formatCode>#,##0</c:formatCode>
                <c:ptCount val="7"/>
                <c:pt idx="5">
                  <c:v>99933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8A-4668-B0C9-A2B60CE2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Paks!$A$49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solidFill>
                <a:srgbClr val="0C6EB7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A8D39D-6605-4143-9781-A3C2E51961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D5E-A24A-AECA-E32D52774E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FB3EC5-115F-6147-9F98-8E8B3949B0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D5E-A24A-AECA-E32D52774E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ED277BE-4ADD-3848-95D0-319066A1CC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D5E-A24A-AECA-E32D52774E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7B4669E-9338-434B-A5A5-B65D610372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D5E-A24A-AECA-E32D52774E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B9B1C3D-B455-8E4A-9C84-06D4586CC5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D5E-A24A-AECA-E32D52774E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EE24B25-6AEC-0947-96E2-43CD1A1E2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D5E-A24A-AECA-E32D52774E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A58B2D-1968-B644-A2FE-81DBFF9364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D5E-A24A-AECA-E32D52774E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664BDC-7535-2742-B4D8-20E683F2D0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D5E-A24A-AECA-E32D52774E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4404C6E-D242-284D-B742-0972B27AD1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D5E-A24A-AECA-E32D52774E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2655229-C580-F84A-B0DF-F3A9EF68C2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D5E-A24A-AECA-E32D52774E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F98CDA-93CF-A348-9973-EE13B1B4E5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D5E-A24A-AECA-E32D52774E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1C87397-F08F-B642-805F-F54C57D430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D5E-A24A-AECA-E32D52774E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B9B0230-0544-3846-BB44-E2C77AF37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D5E-A24A-AECA-E32D52774E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4527704-BCBC-B146-9C8C-067139C365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D5E-A24A-AECA-E32D52774E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5F8A5D8-BF4F-AF48-AA79-1150D73631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D5E-A24A-AECA-E32D52774E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B31A013-AFF4-9A4C-A90E-F38FDD3E21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D5E-A24A-AECA-E32D52774E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6D76328-F4AF-344C-9B8E-713EAFBB0F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D5E-A24A-AECA-E32D52774E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6107786-4EA6-C94C-8D52-404BB99FE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D5E-A24A-AECA-E32D52774E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1F9266-5527-6145-965D-C639CA2835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D5E-A24A-AECA-E32D52774E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E1A313E-C991-8B46-B36B-927CA8F370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D5E-A24A-AECA-E32D52774E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4316D4B-DE4F-5540-A60F-05ADC1EE74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D5E-A24A-AECA-E32D52774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Paks!$B$49:$V$49</c:f>
              <c:numCache>
                <c:formatCode>General</c:formatCode>
                <c:ptCount val="21"/>
                <c:pt idx="0">
                  <c:v>759</c:v>
                </c:pt>
                <c:pt idx="1">
                  <c:v>717</c:v>
                </c:pt>
                <c:pt idx="2">
                  <c:v>753</c:v>
                </c:pt>
                <c:pt idx="3">
                  <c:v>1132</c:v>
                </c:pt>
                <c:pt idx="4">
                  <c:v>935</c:v>
                </c:pt>
                <c:pt idx="5">
                  <c:v>907</c:v>
                </c:pt>
                <c:pt idx="6">
                  <c:v>1272</c:v>
                </c:pt>
                <c:pt idx="7">
                  <c:v>1470</c:v>
                </c:pt>
                <c:pt idx="8">
                  <c:v>1257</c:v>
                </c:pt>
                <c:pt idx="9">
                  <c:v>1150</c:v>
                </c:pt>
                <c:pt idx="10">
                  <c:v>1300</c:v>
                </c:pt>
                <c:pt idx="11">
                  <c:v>1705</c:v>
                </c:pt>
                <c:pt idx="12">
                  <c:v>1416</c:v>
                </c:pt>
                <c:pt idx="13">
                  <c:v>1065</c:v>
                </c:pt>
                <c:pt idx="14">
                  <c:v>875</c:v>
                </c:pt>
                <c:pt idx="15">
                  <c:v>695</c:v>
                </c:pt>
                <c:pt idx="16">
                  <c:v>574</c:v>
                </c:pt>
                <c:pt idx="17">
                  <c:v>316</c:v>
                </c:pt>
                <c:pt idx="18">
                  <c:v>88</c:v>
                </c:pt>
                <c:pt idx="19">
                  <c:v>15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Paks!$B$48:$V$48</c15:sqref>
                        </c15:formulaRef>
                      </c:ext>
                    </c:extLst>
                    <c:strCache>
                      <c:ptCount val="21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95-99</c:v>
                      </c:pt>
                      <c:pt idx="20">
                        <c:v>100+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Paks!$B$48:$V$48</c15:f>
                <c15:dlblRangeCache>
                  <c:ptCount val="21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80-84</c:v>
                  </c:pt>
                  <c:pt idx="17">
                    <c:v>85-89</c:v>
                  </c:pt>
                  <c:pt idx="18">
                    <c:v>90-94</c:v>
                  </c:pt>
                  <c:pt idx="19">
                    <c:v>95-99</c:v>
                  </c:pt>
                  <c:pt idx="20">
                    <c:v>100+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6660-4B8A-9B29-73655485872B}"/>
            </c:ext>
          </c:extLst>
        </c:ser>
        <c:ser>
          <c:idx val="1"/>
          <c:order val="1"/>
          <c:tx>
            <c:strRef>
              <c:f>Paks!$A$50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F78A42"/>
            </a:solidFill>
            <a:ln>
              <a:solidFill>
                <a:srgbClr val="F78A42"/>
              </a:solidFill>
            </a:ln>
            <a:effectLst/>
          </c:spPr>
          <c:invertIfNegative val="0"/>
          <c:dLbls>
            <c:delete val="1"/>
          </c:dLbls>
          <c:val>
            <c:numRef>
              <c:f>Paks!$B$50:$V$50</c:f>
              <c:numCache>
                <c:formatCode>General</c:formatCode>
                <c:ptCount val="21"/>
                <c:pt idx="0">
                  <c:v>868</c:v>
                </c:pt>
                <c:pt idx="1">
                  <c:v>726</c:v>
                </c:pt>
                <c:pt idx="2">
                  <c:v>759</c:v>
                </c:pt>
                <c:pt idx="3">
                  <c:v>1146</c:v>
                </c:pt>
                <c:pt idx="4">
                  <c:v>863</c:v>
                </c:pt>
                <c:pt idx="5">
                  <c:v>979</c:v>
                </c:pt>
                <c:pt idx="6">
                  <c:v>1272</c:v>
                </c:pt>
                <c:pt idx="7">
                  <c:v>1408</c:v>
                </c:pt>
                <c:pt idx="8">
                  <c:v>1214</c:v>
                </c:pt>
                <c:pt idx="9">
                  <c:v>1000</c:v>
                </c:pt>
                <c:pt idx="10">
                  <c:v>989</c:v>
                </c:pt>
                <c:pt idx="11">
                  <c:v>1375</c:v>
                </c:pt>
                <c:pt idx="12">
                  <c:v>1125</c:v>
                </c:pt>
                <c:pt idx="13">
                  <c:v>790</c:v>
                </c:pt>
                <c:pt idx="14">
                  <c:v>556</c:v>
                </c:pt>
                <c:pt idx="15">
                  <c:v>410</c:v>
                </c:pt>
                <c:pt idx="16">
                  <c:v>271</c:v>
                </c:pt>
                <c:pt idx="17">
                  <c:v>105</c:v>
                </c:pt>
                <c:pt idx="18">
                  <c:v>35</c:v>
                </c:pt>
                <c:pt idx="19">
                  <c:v>3</c:v>
                </c:pt>
                <c:pt idx="2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Paks!$B$48:$V$48</c15:sqref>
                        </c15:formulaRef>
                      </c:ext>
                    </c:extLst>
                    <c:strCache>
                      <c:ptCount val="21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95-99</c:v>
                      </c:pt>
                      <c:pt idx="20">
                        <c:v>100+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6660-4B8A-9B29-7365548587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40616711"/>
        <c:crosses val="autoZero"/>
        <c:auto val="1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Paks!$A$84</c:f>
              <c:strCache>
                <c:ptCount val="1"/>
                <c:pt idx="0">
                  <c:v>Dummy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E5FBB80-8534-3049-9C72-013D59808E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F74-3542-8CCB-118E607F2AA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1136DD7-2E7F-DF49-998D-297152CFC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F74-3542-8CCB-118E607F2AA6}"/>
                </c:ext>
              </c:extLst>
            </c:dLbl>
            <c:dLbl>
              <c:idx val="2"/>
              <c:layout>
                <c:manualLayout>
                  <c:x val="-8.0968453860925729E-2"/>
                  <c:y val="-0.23068362050320812"/>
                </c:manualLayout>
              </c:layout>
              <c:tx>
                <c:rich>
                  <a:bodyPr/>
                  <a:lstStyle/>
                  <a:p>
                    <a:fld id="{52A148A8-A895-4B25-A4DF-B9A9B51539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F74-3542-8CCB-118E607F2AA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98BC3B-5935-A344-ABDA-34DA96FD68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F74-3542-8CCB-118E607F2AA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F74-3542-8CCB-118E607F2A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74-3542-8CCB-118E607F2AA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74-3542-8CCB-118E607F2AA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74-3542-8CCB-118E607F2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2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Paks!$B$83:$I$83</c:f>
              <c:numCache>
                <c:formatCode>General</c:formatCode>
                <c:ptCount val="8"/>
                <c:pt idx="0">
                  <c:v>1896</c:v>
                </c:pt>
                <c:pt idx="1">
                  <c:v>1976</c:v>
                </c:pt>
                <c:pt idx="2">
                  <c:v>2009</c:v>
                </c:pt>
                <c:pt idx="3">
                  <c:v>2021</c:v>
                </c:pt>
              </c:numCache>
            </c:numRef>
          </c:xVal>
          <c:yVal>
            <c:numRef>
              <c:f>Paks!$B$84:$I$84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Paks!$B$85:$E$85</c15:f>
                <c15:dlblRangeCache>
                  <c:ptCount val="4"/>
                  <c:pt idx="0">
                    <c:v>railway station built</c:v>
                  </c:pt>
                  <c:pt idx="1">
                    <c:v>station rebuilt</c:v>
                  </c:pt>
                  <c:pt idx="2">
                    <c:v>suspend passenger rail</c:v>
                  </c:pt>
                  <c:pt idx="3">
                    <c:v>Paks Transportation LLC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1C4-4211-850B-0C717C5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4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Paks!$A$101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0C6EB7"/>
            </a:solidFill>
            <a:ln>
              <a:solidFill>
                <a:srgbClr val="0C6EB7"/>
              </a:solidFill>
            </a:ln>
          </c:spPr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rgbClr val="0C6EB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1-40F1-AB1C-634FDB427138}"/>
              </c:ext>
            </c:extLst>
          </c:dPt>
          <c:dPt>
            <c:idx val="1"/>
            <c:bubble3D val="0"/>
            <c:spPr>
              <a:solidFill>
                <a:srgbClr val="0C6EB7"/>
              </a:solidFill>
              <a:ln w="19050">
                <a:solidFill>
                  <a:srgbClr val="0C6EB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1-40F1-AB1C-634FDB427138}"/>
              </c:ext>
            </c:extLst>
          </c:dPt>
          <c:dPt>
            <c:idx val="2"/>
            <c:bubble3D val="0"/>
            <c:spPr>
              <a:solidFill>
                <a:srgbClr val="0C6EB7"/>
              </a:solidFill>
              <a:ln w="19050">
                <a:solidFill>
                  <a:srgbClr val="0C6EB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21-40F1-AB1C-634FDB42713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936E0C2-0679-0049-A46A-4B3B510F7673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81824AE6-3B2D-2B4B-A2E4-F6B1A3585D5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421-40F1-AB1C-634FDB4271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421-40F1-AB1C-634FDB4271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421-40F1-AB1C-634FDB427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Paks!$B$101:$D$101</c:f>
              <c:numCache>
                <c:formatCode>General</c:formatCode>
                <c:ptCount val="3"/>
                <c:pt idx="0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Paks!$B$100:$D$100</c15:sqref>
                        </c15:formulaRef>
                      </c:ext>
                    </c:extLst>
                    <c:strCache>
                      <c:ptCount val="1"/>
                      <c:pt idx="0">
                        <c:v>Electric buses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Paks!$B$100</c15:f>
                <c15:dlblRangeCache>
                  <c:ptCount val="1"/>
                  <c:pt idx="0">
                    <c:v>Electric buses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5421-40F1-AB1C-634FDB427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Paks!$A$132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Paks!$B$131:$F$131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Paks!$B$132:$F$132</c:f>
              <c:numCache>
                <c:formatCode>_-* #,##0_-;\-* #,##0_-;_-* "-"??_-;_-@_-</c:formatCode>
                <c:ptCount val="5"/>
                <c:pt idx="0">
                  <c:v>533473</c:v>
                </c:pt>
                <c:pt idx="1">
                  <c:v>884262</c:v>
                </c:pt>
                <c:pt idx="2">
                  <c:v>1111286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EC-4731-A91B-ED4E56A3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Modena!$B$85:$I$85</c:f>
              <c:strCache>
                <c:ptCount val="8"/>
                <c:pt idx="0">
                  <c:v>horse-drawn tramway</c:v>
                </c:pt>
                <c:pt idx="1">
                  <c:v>electric tramway</c:v>
                </c:pt>
                <c:pt idx="2">
                  <c:v>6 tramway lines</c:v>
                </c:pt>
                <c:pt idx="3">
                  <c:v>dismantling tramways in favour of trolleybus</c:v>
                </c:pt>
                <c:pt idx="4">
                  <c:v>only trolleybuses allowed in city center</c:v>
                </c:pt>
                <c:pt idx="5">
                  <c:v>trolleybus renewed</c:v>
                </c:pt>
                <c:pt idx="6">
                  <c:v>DRT service</c:v>
                </c:pt>
                <c:pt idx="7">
                  <c:v>first IMC trolleybus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C9BE46-787D-AE49-918D-CDADC30AD6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280-6D4E-8594-2F5609A5871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27616C-9043-474F-9D04-544BDAE442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280-6D4E-8594-2F5609A58710}"/>
                </c:ext>
              </c:extLst>
            </c:dLbl>
            <c:dLbl>
              <c:idx val="2"/>
              <c:layout>
                <c:manualLayout>
                  <c:x val="-2.3186692335444618E-2"/>
                  <c:y val="-0.25533751361900686"/>
                </c:manualLayout>
              </c:layout>
              <c:tx>
                <c:rich>
                  <a:bodyPr/>
                  <a:lstStyle/>
                  <a:p>
                    <a:fld id="{B4FC3A99-769C-D043-AD32-A6F18BF764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280-6D4E-8594-2F5609A5871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AB2EE53-B700-0A47-831E-50573B6BA4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280-6D4E-8594-2F5609A5871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8BC71DF-6054-2F42-A665-C9B626C927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280-6D4E-8594-2F5609A5871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5E4ED95-6A37-FC4A-95CA-8BFC126CE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80-6D4E-8594-2F5609A5871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0251AD5-A757-6C4B-8C96-FD833FA67B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80-6D4E-8594-2F5609A5871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7A11437-E8BE-1E48-A193-06A889D255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80-6D4E-8594-2F5609A58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2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Modena!$B$83:$I$83</c:f>
              <c:numCache>
                <c:formatCode>General</c:formatCode>
                <c:ptCount val="8"/>
                <c:pt idx="0">
                  <c:v>1881</c:v>
                </c:pt>
                <c:pt idx="1">
                  <c:v>1912</c:v>
                </c:pt>
                <c:pt idx="2">
                  <c:v>1916</c:v>
                </c:pt>
                <c:pt idx="3">
                  <c:v>1936</c:v>
                </c:pt>
                <c:pt idx="4">
                  <c:v>1975</c:v>
                </c:pt>
                <c:pt idx="5">
                  <c:v>1995</c:v>
                </c:pt>
                <c:pt idx="6">
                  <c:v>2004</c:v>
                </c:pt>
                <c:pt idx="7">
                  <c:v>2021</c:v>
                </c:pt>
              </c:numCache>
            </c:numRef>
          </c:xVal>
          <c:yVal>
            <c:numRef>
              <c:f>Modena!$B$84:$I$84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Modena!$B$85:$I$85</c15:f>
                <c15:dlblRangeCache>
                  <c:ptCount val="8"/>
                  <c:pt idx="0">
                    <c:v>horse-drawn tramway</c:v>
                  </c:pt>
                  <c:pt idx="1">
                    <c:v>electric tramway</c:v>
                  </c:pt>
                  <c:pt idx="2">
                    <c:v>6 tramway lines</c:v>
                  </c:pt>
                  <c:pt idx="3">
                    <c:v>dismantling tramways in favour of trolleybus</c:v>
                  </c:pt>
                  <c:pt idx="4">
                    <c:v>only trolleybuses allowed in city center</c:v>
                  </c:pt>
                  <c:pt idx="5">
                    <c:v>trolleybus renewed</c:v>
                  </c:pt>
                  <c:pt idx="6">
                    <c:v>DRT service</c:v>
                  </c:pt>
                  <c:pt idx="7">
                    <c:v>first IMC trolleybus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C9AB-40C6-8135-F3D891C526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1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Paks!$A$185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Paks!$B$184:$Y$184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Paks!$B$185:$Y$185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121</c:v>
                </c:pt>
                <c:pt idx="6">
                  <c:v>164</c:v>
                </c:pt>
                <c:pt idx="7">
                  <c:v>488</c:v>
                </c:pt>
                <c:pt idx="8">
                  <c:v>152</c:v>
                </c:pt>
                <c:pt idx="9">
                  <c:v>160</c:v>
                </c:pt>
                <c:pt idx="10">
                  <c:v>102</c:v>
                </c:pt>
                <c:pt idx="11">
                  <c:v>97</c:v>
                </c:pt>
                <c:pt idx="12">
                  <c:v>134</c:v>
                </c:pt>
                <c:pt idx="13">
                  <c:v>230</c:v>
                </c:pt>
                <c:pt idx="14">
                  <c:v>328</c:v>
                </c:pt>
                <c:pt idx="15">
                  <c:v>224</c:v>
                </c:pt>
                <c:pt idx="16" formatCode="General">
                  <c:v>172</c:v>
                </c:pt>
                <c:pt idx="17" formatCode="General">
                  <c:v>117</c:v>
                </c:pt>
                <c:pt idx="18" formatCode="General">
                  <c:v>69</c:v>
                </c:pt>
                <c:pt idx="19" formatCode="General">
                  <c:v>39</c:v>
                </c:pt>
                <c:pt idx="20" formatCode="General">
                  <c:v>13</c:v>
                </c:pt>
                <c:pt idx="21" formatCode="General">
                  <c:v>15</c:v>
                </c:pt>
                <c:pt idx="22" formatCode="General">
                  <c:v>7</c:v>
                </c:pt>
                <c:pt idx="2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5A-4D71-8B7A-2A6B15B81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Paks!$A$167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Paks!$B$166:$M$166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Paks!$B$167:$M$167</c:f>
              <c:numCache>
                <c:formatCode>_-* #,##0_-;\-* #,##0_-;_-* "-"??_-;_-@_-</c:formatCode>
                <c:ptCount val="12"/>
                <c:pt idx="0">
                  <c:v>100805</c:v>
                </c:pt>
                <c:pt idx="1">
                  <c:v>93332</c:v>
                </c:pt>
                <c:pt idx="2">
                  <c:v>103428</c:v>
                </c:pt>
                <c:pt idx="3">
                  <c:v>88594</c:v>
                </c:pt>
                <c:pt idx="4">
                  <c:v>95429</c:v>
                </c:pt>
                <c:pt idx="5">
                  <c:v>90129</c:v>
                </c:pt>
                <c:pt idx="6">
                  <c:v>61233</c:v>
                </c:pt>
                <c:pt idx="7">
                  <c:v>62125</c:v>
                </c:pt>
                <c:pt idx="8">
                  <c:v>104658</c:v>
                </c:pt>
                <c:pt idx="9">
                  <c:v>106085</c:v>
                </c:pt>
                <c:pt idx="10">
                  <c:v>107074</c:v>
                </c:pt>
                <c:pt idx="11">
                  <c:v>98395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95-4AEA-B1F7-81F2A139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Paks!$A$203</c:f>
              <c:strCache>
                <c:ptCount val="1"/>
                <c:pt idx="0">
                  <c:v>Staff cost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Paks!$B$202:$D$202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Paks!$B$203:$D$203</c:f>
              <c:numCache>
                <c:formatCode>General</c:formatCode>
                <c:ptCount val="3"/>
                <c:pt idx="2" formatCode="0">
                  <c:v>710110.44000000006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7B-47ED-B31C-63B94D88BCE1}"/>
            </c:ext>
          </c:extLst>
        </c:ser>
        <c:ser>
          <c:idx val="1"/>
          <c:order val="1"/>
          <c:tx>
            <c:strRef>
              <c:f>Paks!$A$204</c:f>
              <c:strCache>
                <c:ptCount val="1"/>
                <c:pt idx="0">
                  <c:v>Driving/Operation cost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Paks!$B$202:$D$202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Paks!$B$204:$D$204</c:f>
              <c:numCache>
                <c:formatCode>General</c:formatCode>
                <c:ptCount val="3"/>
                <c:pt idx="2" formatCode="0">
                  <c:v>892190.04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A5-5040-B40A-48861E39F55E}"/>
            </c:ext>
          </c:extLst>
        </c:ser>
        <c:ser>
          <c:idx val="2"/>
          <c:order val="2"/>
          <c:tx>
            <c:strRef>
              <c:f>Paks!$A$205</c:f>
              <c:strCache>
                <c:ptCount val="1"/>
                <c:pt idx="0">
                  <c:v>Other cost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Paks!$B$202:$D$202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Paks!$B$205:$D$205</c:f>
              <c:numCache>
                <c:formatCode>General</c:formatCode>
                <c:ptCount val="3"/>
                <c:pt idx="2" formatCode="0">
                  <c:v>218495.52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A5-5040-B40A-48861E39F55E}"/>
            </c:ext>
          </c:extLst>
        </c:ser>
        <c:ser>
          <c:idx val="3"/>
          <c:order val="3"/>
          <c:tx>
            <c:strRef>
              <c:f>Paks!$A$206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Paks!$B$202:$D$202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Paks!$B$206:$D$206</c:f>
              <c:numCache>
                <c:formatCode>General</c:formatCode>
                <c:ptCount val="3"/>
                <c:pt idx="0">
                  <c:v>872595</c:v>
                </c:pt>
                <c:pt idx="1">
                  <c:v>1216952</c:v>
                </c:pt>
                <c:pt idx="2">
                  <c:v>1820796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A5-5040-B40A-48861E39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Paks!$A$222</c:f>
              <c:strCache>
                <c:ptCount val="1"/>
                <c:pt idx="0">
                  <c:v>Revenue from tickets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Paks!$B$221:$D$221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Paks!$B$222:$D$222</c:f>
              <c:numCache>
                <c:formatCode>General</c:formatCode>
                <c:ptCount val="3"/>
                <c:pt idx="2" formatCode="0">
                  <c:v>73203.839999999997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13-4AB9-9768-5CC0EC8E61EC}"/>
            </c:ext>
          </c:extLst>
        </c:ser>
        <c:ser>
          <c:idx val="1"/>
          <c:order val="1"/>
          <c:tx>
            <c:strRef>
              <c:f>Paks!$A$223</c:f>
              <c:strCache>
                <c:ptCount val="1"/>
                <c:pt idx="0">
                  <c:v>Revenue from passes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Paks!$B$221:$D$221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Paks!$B$223:$D$223</c:f>
              <c:numCache>
                <c:formatCode>General</c:formatCode>
                <c:ptCount val="3"/>
                <c:pt idx="2" formatCode="0">
                  <c:v>54902.879999999997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49-0643-BAE6-FDC9747538FE}"/>
            </c:ext>
          </c:extLst>
        </c:ser>
        <c:ser>
          <c:idx val="2"/>
          <c:order val="2"/>
          <c:tx>
            <c:strRef>
              <c:f>Paks!$A$224</c:f>
              <c:strCache>
                <c:ptCount val="1"/>
                <c:pt idx="0">
                  <c:v>Compensation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Paks!$B$221:$D$221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xVal>
          <c:yVal>
            <c:numRef>
              <c:f>Paks!$B$224:$D$224</c:f>
              <c:numCache>
                <c:formatCode>General</c:formatCode>
                <c:ptCount val="3"/>
                <c:pt idx="2" formatCode="0">
                  <c:v>1701989.28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49-0643-BAE6-FDC974753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DB-4B8D-A95D-D781E38390F9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DB-4B8D-A95D-D781E38390F9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DB-4B8D-A95D-D781E38390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Paks!$A$203:$A$205</c:f>
              <c:strCache>
                <c:ptCount val="3"/>
                <c:pt idx="0">
                  <c:v>Staff cost</c:v>
                </c:pt>
                <c:pt idx="1">
                  <c:v>Driving/Operation cost</c:v>
                </c:pt>
                <c:pt idx="2">
                  <c:v>Other cost</c:v>
                </c:pt>
              </c:strCache>
            </c:strRef>
          </c:cat>
          <c:val>
            <c:numRef>
              <c:f>Paks!$D$203:$D$205</c:f>
              <c:numCache>
                <c:formatCode>0</c:formatCode>
                <c:ptCount val="3"/>
                <c:pt idx="0">
                  <c:v>710110.44000000006</c:v>
                </c:pt>
                <c:pt idx="1">
                  <c:v>892190.04</c:v>
                </c:pt>
                <c:pt idx="2">
                  <c:v>218495.52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D8-462A-9601-0DA200554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8-47FE-91F6-95449CEAD502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B8-47FE-91F6-95449CEAD502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B8-47FE-91F6-95449CEAD502}"/>
              </c:ext>
            </c:extLst>
          </c:dPt>
          <c:dLbls>
            <c:dLbl>
              <c:idx val="0"/>
              <c:layout>
                <c:manualLayout>
                  <c:x val="-0.20422380088680042"/>
                  <c:y val="5.43881334981458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8-47FE-91F6-95449CEAD502}"/>
                </c:ext>
              </c:extLst>
            </c:dLbl>
            <c:dLbl>
              <c:idx val="1"/>
              <c:layout>
                <c:manualLayout>
                  <c:x val="7.3212305978286929E-2"/>
                  <c:y val="0.163164400494437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8-47FE-91F6-95449CEAD502}"/>
                </c:ext>
              </c:extLst>
            </c:dLbl>
            <c:dLbl>
              <c:idx val="2"/>
              <c:layout>
                <c:manualLayout>
                  <c:x val="-0.11945165712246818"/>
                  <c:y val="-0.1285537700865265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8-47FE-91F6-95449CEAD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Paks!$A$222:$A$224</c:f>
              <c:strCache>
                <c:ptCount val="3"/>
                <c:pt idx="0">
                  <c:v>Revenue from tickets</c:v>
                </c:pt>
                <c:pt idx="1">
                  <c:v>Revenue from passes</c:v>
                </c:pt>
                <c:pt idx="2">
                  <c:v>Compensation</c:v>
                </c:pt>
              </c:strCache>
            </c:strRef>
          </c:cat>
          <c:val>
            <c:numRef>
              <c:f>Paks!$D$222:$D$224</c:f>
              <c:numCache>
                <c:formatCode>0</c:formatCode>
                <c:ptCount val="3"/>
                <c:pt idx="0">
                  <c:v>73203.839999999997</c:v>
                </c:pt>
                <c:pt idx="1">
                  <c:v>54902.879999999997</c:v>
                </c:pt>
                <c:pt idx="2">
                  <c:v>1701989.28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67-4854-8FC2-5854A7D36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Annual ridership by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Paks!$A$149</c:f>
              <c:strCache>
                <c:ptCount val="1"/>
                <c:pt idx="0">
                  <c:v>Annual passenger demand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tint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0-5247-9776-8349C37C94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tint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0-5247-9776-8349C37C94F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tint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B0-5247-9776-8349C37C94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shade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0-5247-9776-8349C37C94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shade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0-5247-9776-8349C37C94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shade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B0-5247-9776-8349C37C94FE}"/>
              </c:ext>
            </c:extLst>
          </c:dPt>
          <c:cat>
            <c:strRef>
              <c:f>Paks!$B$148:$G$148</c:f>
              <c:strCache>
                <c:ptCount val="6"/>
                <c:pt idx="0">
                  <c:v>1</c:v>
                </c:pt>
                <c:pt idx="1">
                  <c:v>1a</c:v>
                </c:pt>
                <c:pt idx="2">
                  <c:v>2</c:v>
                </c:pt>
                <c:pt idx="3">
                  <c:v>3</c:v>
                </c:pt>
                <c:pt idx="4">
                  <c:v>3i</c:v>
                </c:pt>
                <c:pt idx="5">
                  <c:v>4</c:v>
                </c:pt>
              </c:strCache>
            </c:strRef>
          </c:cat>
          <c:val>
            <c:numRef>
              <c:f>Paks!$B$149:$G$149</c:f>
              <c:numCache>
                <c:formatCode>_-* #,##0_-;\-* #,##0_-;_-* "-"??_-;_-@_-</c:formatCode>
                <c:ptCount val="6"/>
                <c:pt idx="0">
                  <c:v>1238</c:v>
                </c:pt>
                <c:pt idx="1">
                  <c:v>670</c:v>
                </c:pt>
                <c:pt idx="2">
                  <c:v>181</c:v>
                </c:pt>
                <c:pt idx="3">
                  <c:v>199</c:v>
                </c:pt>
                <c:pt idx="4">
                  <c:v>230</c:v>
                </c:pt>
                <c:pt idx="5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B0-5247-9776-8349C37C9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591"/>
        <c:axId val="102891583"/>
      </c:barChart>
      <c:catAx>
        <c:axId val="2506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2891583"/>
        <c:crosses val="autoZero"/>
        <c:auto val="1"/>
        <c:lblAlgn val="ctr"/>
        <c:lblOffset val="100"/>
        <c:noMultiLvlLbl val="0"/>
      </c:catAx>
      <c:valAx>
        <c:axId val="10289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5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Grosuplje!$A$30</c:f>
              <c:strCache>
                <c:ptCount val="1"/>
                <c:pt idx="0">
                  <c:v>Population (Polica)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Grosuplje!$B$29:$E$29</c:f>
              <c:numCache>
                <c:formatCode>General</c:formatCode>
                <c:ptCount val="4"/>
                <c:pt idx="0">
                  <c:v>2008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</c:numCache>
            </c:numRef>
          </c:xVal>
          <c:yVal>
            <c:numRef>
              <c:f>Grosuplje!$B$30:$E$30</c:f>
              <c:numCache>
                <c:formatCode>#,##0</c:formatCode>
                <c:ptCount val="4"/>
                <c:pt idx="1">
                  <c:v>1595</c:v>
                </c:pt>
                <c:pt idx="2">
                  <c:v>1715</c:v>
                </c:pt>
                <c:pt idx="3">
                  <c:v>2027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27-40D1-A2C6-22FD684F021C}"/>
            </c:ext>
          </c:extLst>
        </c:ser>
        <c:ser>
          <c:idx val="1"/>
          <c:order val="1"/>
          <c:tx>
            <c:strRef>
              <c:f>Grosuplje!$A$31</c:f>
              <c:strCache>
                <c:ptCount val="1"/>
                <c:pt idx="0">
                  <c:v>Population (Grosuplje)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Grosuplje!$B$29:$E$29</c:f>
              <c:numCache>
                <c:formatCode>General</c:formatCode>
                <c:ptCount val="4"/>
                <c:pt idx="0">
                  <c:v>2008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</c:numCache>
            </c:numRef>
          </c:xVal>
          <c:yVal>
            <c:numRef>
              <c:f>Grosuplje!$B$31:$E$31</c:f>
              <c:numCache>
                <c:formatCode>#,##0</c:formatCode>
                <c:ptCount val="4"/>
                <c:pt idx="0">
                  <c:v>18085</c:v>
                </c:pt>
                <c:pt idx="1">
                  <c:v>18965</c:v>
                </c:pt>
                <c:pt idx="2">
                  <c:v>19977</c:v>
                </c:pt>
                <c:pt idx="3">
                  <c:v>21314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27-40D1-A2C6-22FD684F0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Grosuplje!$A$49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ACE5A6-EE55-F746-8EE5-EC87A17C5E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ABB-F549-9607-FD41FCBCB8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C5A8C3-8414-5649-A1A7-D3C65C49F6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ABB-F549-9607-FD41FCBCB8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206BBE-7BD3-EF4F-8904-F7AEFB1539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ABB-F549-9607-FD41FCBCB8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C450EDD-526B-1F4A-9D7B-C52F7CD26A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ABB-F549-9607-FD41FCBCB8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E4CF738-95C7-4E48-AEEC-E29179444F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BB-F549-9607-FD41FCBCB8A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63F4501-772C-3A4E-AB58-AF164383EC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ABB-F549-9607-FD41FCBCB8A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445920C-CA40-2746-9260-01C039321B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EABB-F549-9607-FD41FCBCB8A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83DCEC1-FBD9-5B41-8251-5D1C1B0007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EABB-F549-9607-FD41FCBCB8A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3A25F39-35E7-084F-B5AD-8526B3A242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ABB-F549-9607-FD41FCBCB8A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1C3EDBB-92BE-1544-8837-6CE1F202BE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ABB-F549-9607-FD41FCBCB8A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6EEF00C-0C8F-6F4F-AF26-9E02E56A25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ABB-F549-9607-FD41FCBCB8A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170C902-4826-B746-B44B-81A7E74203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ABB-F549-9607-FD41FCBCB8A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02866B0-A3CB-AE48-92E6-B29011EF88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EABB-F549-9607-FD41FCBCB8A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B1417E3-C6A9-E74A-9F73-6A08C3878A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EABB-F549-9607-FD41FCBCB8A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1258661-AE13-0243-A7CC-15471EDFFA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ABB-F549-9607-FD41FCBCB8A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0302474-4EBD-2F4D-9C8A-821D42545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ABB-F549-9607-FD41FCBCB8A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91CA341-FB72-184E-83B4-1519C47A1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ABB-F549-9607-FD41FCBCB8A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49599BF-748C-484A-8AC6-ACE63E257F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ABB-F549-9607-FD41FCBCB8A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7146E05-9BD2-DE4C-850D-CB75BA5435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ABB-F549-9607-FD41FCBCB8A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FA25C39-AA60-9D4C-8172-8BE32B6159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EABB-F549-9607-FD41FCBCB8A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1A1E462-2C6D-6748-8655-335FCCAAB7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EABB-F549-9607-FD41FCBCB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Grosuplje!$B$49:$V$49</c:f>
              <c:numCache>
                <c:formatCode>General</c:formatCode>
                <c:ptCount val="21"/>
                <c:pt idx="0">
                  <c:v>570</c:v>
                </c:pt>
                <c:pt idx="1">
                  <c:v>629</c:v>
                </c:pt>
                <c:pt idx="2">
                  <c:v>667</c:v>
                </c:pt>
                <c:pt idx="3">
                  <c:v>606</c:v>
                </c:pt>
                <c:pt idx="4">
                  <c:v>545</c:v>
                </c:pt>
                <c:pt idx="5">
                  <c:v>537</c:v>
                </c:pt>
                <c:pt idx="6">
                  <c:v>634</c:v>
                </c:pt>
                <c:pt idx="7">
                  <c:v>698</c:v>
                </c:pt>
                <c:pt idx="8">
                  <c:v>800</c:v>
                </c:pt>
                <c:pt idx="9">
                  <c:v>822</c:v>
                </c:pt>
                <c:pt idx="10">
                  <c:v>735</c:v>
                </c:pt>
                <c:pt idx="11">
                  <c:v>703</c:v>
                </c:pt>
                <c:pt idx="12">
                  <c:v>620</c:v>
                </c:pt>
                <c:pt idx="13">
                  <c:v>591</c:v>
                </c:pt>
                <c:pt idx="14">
                  <c:v>532</c:v>
                </c:pt>
                <c:pt idx="15">
                  <c:v>368</c:v>
                </c:pt>
                <c:pt idx="16">
                  <c:v>289</c:v>
                </c:pt>
                <c:pt idx="17">
                  <c:v>200</c:v>
                </c:pt>
                <c:pt idx="18">
                  <c:v>79</c:v>
                </c:pt>
                <c:pt idx="19">
                  <c:v>25</c:v>
                </c:pt>
                <c:pt idx="2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Grosuplje!$B$48:$V$48</c15:f>
                <c15:dlblRangeCache>
                  <c:ptCount val="21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80-84</c:v>
                  </c:pt>
                  <c:pt idx="17">
                    <c:v>85-89</c:v>
                  </c:pt>
                  <c:pt idx="18">
                    <c:v>90-94</c:v>
                  </c:pt>
                  <c:pt idx="19">
                    <c:v>95-99</c:v>
                  </c:pt>
                  <c:pt idx="20">
                    <c:v>100+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CB1-435F-AECA-B8DD65E6F58D}"/>
            </c:ext>
          </c:extLst>
        </c:ser>
        <c:ser>
          <c:idx val="2"/>
          <c:order val="1"/>
          <c:tx>
            <c:strRef>
              <c:f>Grosuplje!$A$50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F78A42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Grosuplje!$B$50:$V$50</c:f>
              <c:numCache>
                <c:formatCode>General</c:formatCode>
                <c:ptCount val="21"/>
                <c:pt idx="0">
                  <c:v>548</c:v>
                </c:pt>
                <c:pt idx="1">
                  <c:v>653</c:v>
                </c:pt>
                <c:pt idx="2">
                  <c:v>682</c:v>
                </c:pt>
                <c:pt idx="3">
                  <c:v>694</c:v>
                </c:pt>
                <c:pt idx="4">
                  <c:v>687</c:v>
                </c:pt>
                <c:pt idx="5">
                  <c:v>628</c:v>
                </c:pt>
                <c:pt idx="6">
                  <c:v>711</c:v>
                </c:pt>
                <c:pt idx="7">
                  <c:v>819</c:v>
                </c:pt>
                <c:pt idx="8">
                  <c:v>891</c:v>
                </c:pt>
                <c:pt idx="9">
                  <c:v>963</c:v>
                </c:pt>
                <c:pt idx="10">
                  <c:v>810</c:v>
                </c:pt>
                <c:pt idx="11">
                  <c:v>752</c:v>
                </c:pt>
                <c:pt idx="12">
                  <c:v>637</c:v>
                </c:pt>
                <c:pt idx="13">
                  <c:v>572</c:v>
                </c:pt>
                <c:pt idx="14">
                  <c:v>467</c:v>
                </c:pt>
                <c:pt idx="15">
                  <c:v>316</c:v>
                </c:pt>
                <c:pt idx="16">
                  <c:v>206</c:v>
                </c:pt>
                <c:pt idx="17">
                  <c:v>131</c:v>
                </c:pt>
                <c:pt idx="18">
                  <c:v>42</c:v>
                </c:pt>
                <c:pt idx="19">
                  <c:v>8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B1-435F-AECA-B8DD65E6F5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crossAx val="940616711"/>
        <c:crosses val="autoZero"/>
        <c:auto val="1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Grosuplje!$A$84</c:f>
              <c:strCache>
                <c:ptCount val="1"/>
                <c:pt idx="0">
                  <c:v>Dummy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Grosuplje!$B$83:$I$83</c:f>
              <c:numCache>
                <c:formatCode>General</c:formatCode>
                <c:ptCount val="8"/>
                <c:pt idx="0">
                  <c:v>1971</c:v>
                </c:pt>
                <c:pt idx="1">
                  <c:v>2011</c:v>
                </c:pt>
                <c:pt idx="2">
                  <c:v>2020</c:v>
                </c:pt>
              </c:numCache>
            </c:numRef>
          </c:xVal>
          <c:yVal>
            <c:numRef>
              <c:f>Grosuplje!$B$18:$I$18</c:f>
              <c:numCache>
                <c:formatCode>General</c:formatCode>
                <c:ptCount val="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4F-4054-90C3-A774DADE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4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Modena!$A$102</c:f>
              <c:strCache>
                <c:ptCount val="1"/>
                <c:pt idx="0">
                  <c:v>Number</c:v>
                </c:pt>
              </c:strCache>
            </c:strRef>
          </c:tx>
          <c:dPt>
            <c:idx val="0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5-4ED3-9CE8-30D3F60EA898}"/>
              </c:ext>
            </c:extLst>
          </c:dPt>
          <c:dPt>
            <c:idx val="1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5-4ED3-9CE8-30D3F60EA898}"/>
              </c:ext>
            </c:extLst>
          </c:dPt>
          <c:dPt>
            <c:idx val="2"/>
            <c:bubble3D val="0"/>
            <c:spPr>
              <a:solidFill>
                <a:srgbClr val="B4BFC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5-4ED3-9CE8-30D3F60EA898}"/>
              </c:ext>
            </c:extLst>
          </c:dPt>
          <c:dPt>
            <c:idx val="3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0E6-0043-8B5F-5488834DD9C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5CBD3FF-637A-7343-B80B-160D49D47C1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A536DC0-9DBC-7C49-9489-0FF3DB9901D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CA5-4ED3-9CE8-30D3F60EA89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975148-0A92-514C-95AD-E5E2FE7C7D3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D16C920B-54AC-D44A-AF15-62E688C9786C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CA5-4ED3-9CE8-30D3F60EA8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AC7B7B2-60CF-264E-82B5-9220063385A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48E8C502-DE84-E14D-95C3-B4F60C2F05AE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CA5-4ED3-9CE8-30D3F60EA89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002E96E-41A9-6A44-B9B5-39EE4622287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0A5E477-78BB-D745-8041-E36CF2A42B9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0E6-0043-8B5F-5488834DD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Modena!$B$101:$E$101</c:f>
              <c:strCache>
                <c:ptCount val="4"/>
                <c:pt idx="0">
                  <c:v>Trolleybuses</c:v>
                </c:pt>
                <c:pt idx="1">
                  <c:v>Diesel buses</c:v>
                </c:pt>
                <c:pt idx="2">
                  <c:v>Diesel DRT minivans</c:v>
                </c:pt>
                <c:pt idx="3">
                  <c:v>CNG buses</c:v>
                </c:pt>
              </c:strCache>
            </c:strRef>
          </c:cat>
          <c:val>
            <c:numRef>
              <c:f>Modena!$B$102:$E$102</c:f>
              <c:numCache>
                <c:formatCode>General</c:formatCode>
                <c:ptCount val="4"/>
                <c:pt idx="0">
                  <c:v>22</c:v>
                </c:pt>
                <c:pt idx="1">
                  <c:v>7</c:v>
                </c:pt>
                <c:pt idx="2">
                  <c:v>4</c:v>
                </c:pt>
                <c:pt idx="3">
                  <c:v>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Modena!$B$101:$E$101</c15:f>
                <c15:dlblRangeCache>
                  <c:ptCount val="4"/>
                  <c:pt idx="0">
                    <c:v>Trolleybuses</c:v>
                  </c:pt>
                  <c:pt idx="1">
                    <c:v>Diesel buses</c:v>
                  </c:pt>
                  <c:pt idx="2">
                    <c:v>Diesel DRT minivans</c:v>
                  </c:pt>
                  <c:pt idx="3">
                    <c:v>CNG buses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BCA5-4ED3-9CE8-30D3F60EA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Grosuplje!$A$101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0C6EB7"/>
            </a:solidFill>
          </c:spPr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2-4CAA-A655-6BAABC9F6970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D2-4CAA-A655-6BAABC9F6970}"/>
              </c:ext>
            </c:extLst>
          </c:dPt>
          <c:dPt>
            <c:idx val="2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D2-4CAA-A655-6BAABC9F697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4301B3F-2259-EB43-9CFF-025E9E662D2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957DE6F2-D48B-874F-9A4F-5FAFF851870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8D2-4CAA-A655-6BAABC9F69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4D76816-FA48-E840-AE73-F1D82BB36435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DE12E637-BC37-C143-A40E-66BF23824ECA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D2-4CAA-A655-6BAABC9F697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2-4CAA-A655-6BAABC9F6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Grosuplje!$B$101:$D$101</c:f>
              <c:numCache>
                <c:formatCode>General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Grosuplje!$B$100:$D$100</c15:sqref>
                        </c15:formulaRef>
                      </c:ext>
                    </c:extLst>
                    <c:strCache>
                      <c:ptCount val="3"/>
                      <c:pt idx="0">
                        <c:v>Diesel buses</c:v>
                      </c:pt>
                      <c:pt idx="1">
                        <c:v>Electric DRT cars</c:v>
                      </c:pt>
                      <c:pt idx="2">
                        <c:v>Diesel school buses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Grosuplje!$B$100:$C$100</c15:f>
                <c15:dlblRangeCache>
                  <c:ptCount val="2"/>
                  <c:pt idx="0">
                    <c:v>Diesel buses</c:v>
                  </c:pt>
                  <c:pt idx="1">
                    <c:v>Electric DRT cars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78D2-4CAA-A655-6BAABC9F6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Grosuplje!$A$133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Grosuplje!$B$132:$F$132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Grosuplje!$B$133:$F$133</c:f>
              <c:numCache>
                <c:formatCode>_-* #,##0_-;\-* #,##0_-;_-* "-"??_-;_-@_-</c:formatCode>
                <c:ptCount val="5"/>
                <c:pt idx="0">
                  <c:v>268354</c:v>
                </c:pt>
                <c:pt idx="1">
                  <c:v>128020</c:v>
                </c:pt>
                <c:pt idx="2">
                  <c:v>180249</c:v>
                </c:pt>
                <c:pt idx="3">
                  <c:v>262188</c:v>
                </c:pt>
                <c:pt idx="4">
                  <c:v>284511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EC-4226-922D-74F434C46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</a:t>
                </a:r>
                <a:r>
                  <a:rPr lang="en-US" baseline="0"/>
                  <a:t> trips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Grosuplje!$A$186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Grosuplje!$B$185:$S$185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</c:numCache>
            </c:numRef>
          </c:xVal>
          <c:yVal>
            <c:numRef>
              <c:f>Grosuplje!$B$186:$S$186</c:f>
              <c:numCache>
                <c:formatCode>_-* #,##0_-;\-* #,##0_-;_-* "-"??_-;_-@_-</c:formatCode>
                <c:ptCount val="18"/>
                <c:pt idx="0">
                  <c:v>160</c:v>
                </c:pt>
                <c:pt idx="1">
                  <c:v>369</c:v>
                </c:pt>
                <c:pt idx="2">
                  <c:v>207</c:v>
                </c:pt>
                <c:pt idx="3">
                  <c:v>183</c:v>
                </c:pt>
                <c:pt idx="4">
                  <c:v>80</c:v>
                </c:pt>
                <c:pt idx="5">
                  <c:v>82</c:v>
                </c:pt>
                <c:pt idx="6">
                  <c:v>100</c:v>
                </c:pt>
                <c:pt idx="7">
                  <c:v>129</c:v>
                </c:pt>
                <c:pt idx="8">
                  <c:v>152</c:v>
                </c:pt>
                <c:pt idx="9">
                  <c:v>120</c:v>
                </c:pt>
                <c:pt idx="10">
                  <c:v>108</c:v>
                </c:pt>
                <c:pt idx="11">
                  <c:v>104</c:v>
                </c:pt>
                <c:pt idx="12">
                  <c:v>63</c:v>
                </c:pt>
                <c:pt idx="13">
                  <c:v>53</c:v>
                </c:pt>
                <c:pt idx="14">
                  <c:v>38</c:v>
                </c:pt>
                <c:pt idx="15">
                  <c:v>35</c:v>
                </c:pt>
                <c:pt idx="16">
                  <c:v>17</c:v>
                </c:pt>
                <c:pt idx="17" formatCode="General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9B-4F2C-8812-D553634D1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Grosuplje!$A$168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Grosuplje!$B$167:$M$167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Grosuplje!$B$168:$M$168</c:f>
              <c:numCache>
                <c:formatCode>_-* #,##0_-;\-* #,##0_-;_-* "-"??_-;_-@_-</c:formatCode>
                <c:ptCount val="12"/>
                <c:pt idx="0">
                  <c:v>26166</c:v>
                </c:pt>
                <c:pt idx="1">
                  <c:v>22668</c:v>
                </c:pt>
                <c:pt idx="2">
                  <c:v>28755</c:v>
                </c:pt>
                <c:pt idx="3">
                  <c:v>21686</c:v>
                </c:pt>
                <c:pt idx="4">
                  <c:v>24885</c:v>
                </c:pt>
                <c:pt idx="5">
                  <c:v>22611</c:v>
                </c:pt>
                <c:pt idx="6">
                  <c:v>14542</c:v>
                </c:pt>
                <c:pt idx="7">
                  <c:v>15289</c:v>
                </c:pt>
                <c:pt idx="8">
                  <c:v>26333</c:v>
                </c:pt>
                <c:pt idx="9">
                  <c:v>28575</c:v>
                </c:pt>
                <c:pt idx="10">
                  <c:v>27991</c:v>
                </c:pt>
                <c:pt idx="11">
                  <c:v>25010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BD-491E-9678-D746FCD0C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Grosuplje!$A$204</c:f>
              <c:strCache>
                <c:ptCount val="1"/>
                <c:pt idx="0">
                  <c:v>Staff cost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Grosuplje!$B$203:$F$203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Grosuplje!$B$204:$F$204</c:f>
              <c:numCache>
                <c:formatCode>General</c:formatCode>
                <c:ptCount val="5"/>
                <c:pt idx="4">
                  <c:v>481458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3F-4277-9B87-97A17C480A67}"/>
            </c:ext>
          </c:extLst>
        </c:ser>
        <c:ser>
          <c:idx val="1"/>
          <c:order val="1"/>
          <c:tx>
            <c:strRef>
              <c:f>Grosuplje!$A$205</c:f>
              <c:strCache>
                <c:ptCount val="1"/>
                <c:pt idx="0">
                  <c:v>Driving/Operation cost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Grosuplje!$B$203:$F$203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Grosuplje!$B$205:$F$205</c:f>
              <c:numCache>
                <c:formatCode>General</c:formatCode>
                <c:ptCount val="5"/>
                <c:pt idx="4">
                  <c:v>512189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1A-4A48-863D-FFA950D81B24}"/>
            </c:ext>
          </c:extLst>
        </c:ser>
        <c:ser>
          <c:idx val="2"/>
          <c:order val="2"/>
          <c:tx>
            <c:strRef>
              <c:f>Grosuplje!$A$206</c:f>
              <c:strCache>
                <c:ptCount val="1"/>
                <c:pt idx="0">
                  <c:v>Other cost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Grosuplje!$B$203:$F$203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Grosuplje!$B$206:$F$206</c:f>
              <c:numCache>
                <c:formatCode>General</c:formatCode>
                <c:ptCount val="5"/>
                <c:pt idx="4">
                  <c:v>71707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1A-4A48-863D-FFA950D81B24}"/>
            </c:ext>
          </c:extLst>
        </c:ser>
        <c:ser>
          <c:idx val="3"/>
          <c:order val="3"/>
          <c:tx>
            <c:strRef>
              <c:f>Grosuplje!$A$207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Grosuplje!$B$203:$F$203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Grosuplje!$B$207:$F$207</c:f>
              <c:numCache>
                <c:formatCode>General</c:formatCode>
                <c:ptCount val="5"/>
                <c:pt idx="4">
                  <c:v>1065354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1A-4A48-863D-FFA950D8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Grosuplje!$A$223</c:f>
              <c:strCache>
                <c:ptCount val="1"/>
                <c:pt idx="0">
                  <c:v>Revenue from tickets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Grosuplje!$B$222:$F$222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Grosuplje!$B$223:$F$223</c:f>
              <c:numCache>
                <c:formatCode>General</c:formatCode>
                <c:ptCount val="5"/>
                <c:pt idx="0">
                  <c:v>55671</c:v>
                </c:pt>
                <c:pt idx="1">
                  <c:v>29053</c:v>
                </c:pt>
                <c:pt idx="2">
                  <c:v>39130</c:v>
                </c:pt>
                <c:pt idx="3">
                  <c:v>40758</c:v>
                </c:pt>
                <c:pt idx="4">
                  <c:v>44144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82-41DF-A027-DC5E714FF874}"/>
            </c:ext>
          </c:extLst>
        </c:ser>
        <c:ser>
          <c:idx val="1"/>
          <c:order val="1"/>
          <c:tx>
            <c:strRef>
              <c:f>Grosuplje!$A$224</c:f>
              <c:strCache>
                <c:ptCount val="1"/>
                <c:pt idx="0">
                  <c:v>Revenue from passes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Grosuplje!$B$222:$F$222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Grosuplje!$B$224:$F$224</c:f>
              <c:numCache>
                <c:formatCode>General</c:formatCode>
                <c:ptCount val="5"/>
                <c:pt idx="0">
                  <c:v>238977</c:v>
                </c:pt>
                <c:pt idx="1">
                  <c:v>119429</c:v>
                </c:pt>
                <c:pt idx="2">
                  <c:v>156757</c:v>
                </c:pt>
                <c:pt idx="3">
                  <c:v>255748</c:v>
                </c:pt>
                <c:pt idx="4">
                  <c:v>200377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82-41DF-A027-DC5E714FF874}"/>
            </c:ext>
          </c:extLst>
        </c:ser>
        <c:ser>
          <c:idx val="2"/>
          <c:order val="2"/>
          <c:tx>
            <c:strRef>
              <c:f>Grosuplje!$A$225</c:f>
              <c:strCache>
                <c:ptCount val="1"/>
                <c:pt idx="0">
                  <c:v>Compensation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Grosuplje!$B$222:$F$222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Grosuplje!$B$225:$F$225</c:f>
              <c:numCache>
                <c:formatCode>General</c:formatCode>
                <c:ptCount val="5"/>
                <c:pt idx="4">
                  <c:v>820833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82-41DF-A027-DC5E714FF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9ACB3B"/>
            </a:solidFill>
          </c:spPr>
          <c:dPt>
            <c:idx val="0"/>
            <c:bubble3D val="0"/>
            <c:spPr>
              <a:solidFill>
                <a:srgbClr val="0C6EB7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4-4E7D-8C51-81EDC99EE3E0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84-4E7D-8C51-81EDC99EE3E0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84-4E7D-8C51-81EDC99EE3E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Grosuplje!$A$204:$A$206</c:f>
              <c:strCache>
                <c:ptCount val="3"/>
                <c:pt idx="0">
                  <c:v>Staff cost</c:v>
                </c:pt>
                <c:pt idx="1">
                  <c:v>Driving/Operation cost</c:v>
                </c:pt>
                <c:pt idx="2">
                  <c:v>Other cost</c:v>
                </c:pt>
              </c:strCache>
            </c:strRef>
          </c:cat>
          <c:val>
            <c:numRef>
              <c:f>Grosuplje!$F$204:$F$206</c:f>
              <c:numCache>
                <c:formatCode>General</c:formatCode>
                <c:ptCount val="3"/>
                <c:pt idx="0">
                  <c:v>481458</c:v>
                </c:pt>
                <c:pt idx="1">
                  <c:v>512189</c:v>
                </c:pt>
                <c:pt idx="2">
                  <c:v>71707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84-4E7D-8C51-81EDC99E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C6EB7"/>
            </a:solidFill>
          </c:spPr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A-4722-9DC9-83F00481A24F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A-4722-9DC9-83F00481A24F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1A-4722-9DC9-83F00481A24F}"/>
              </c:ext>
            </c:extLst>
          </c:dPt>
          <c:dPt>
            <c:idx val="3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E-4F69-84DA-5F8E61E74E5D}"/>
              </c:ext>
            </c:extLst>
          </c:dPt>
          <c:dLbls>
            <c:dLbl>
              <c:idx val="0"/>
              <c:layout>
                <c:manualLayout>
                  <c:x val="-0.24769874476987447"/>
                  <c:y val="9.88875154511742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A-4722-9DC9-83F00481A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Grosuplje!$A$223:$A$226</c:f>
              <c:strCache>
                <c:ptCount val="4"/>
                <c:pt idx="0">
                  <c:v>Revenue from tickets</c:v>
                </c:pt>
                <c:pt idx="1">
                  <c:v>Revenue from passes</c:v>
                </c:pt>
                <c:pt idx="2">
                  <c:v>Compensation</c:v>
                </c:pt>
                <c:pt idx="3">
                  <c:v>Other</c:v>
                </c:pt>
              </c:strCache>
            </c:strRef>
          </c:cat>
          <c:val>
            <c:numRef>
              <c:f>Grosuplje!$F$223:$F$226</c:f>
              <c:numCache>
                <c:formatCode>General</c:formatCode>
                <c:ptCount val="4"/>
                <c:pt idx="0">
                  <c:v>44144</c:v>
                </c:pt>
                <c:pt idx="1">
                  <c:v>200377</c:v>
                </c:pt>
                <c:pt idx="2">
                  <c:v>820833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1A-4722-9DC9-83F00481A2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Annual ridership by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Grosuplje!$A$150</c:f>
              <c:strCache>
                <c:ptCount val="1"/>
                <c:pt idx="0">
                  <c:v>Annual passenger demand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tint val="4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F-2C48-B394-F1E6BDF380F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tint val="6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4F-2C48-B394-F1E6BDF380F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4F-2C48-B394-F1E6BDF380F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tint val="93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F-2C48-B394-F1E6BDF380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shade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4F-2C48-B394-F1E6BDF380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4F-2C48-B394-F1E6BDF380F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shade val="61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49-C840-964F-DF300E091DA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shade val="4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49-C840-964F-DF300E091DA4}"/>
              </c:ext>
            </c:extLst>
          </c:dPt>
          <c:cat>
            <c:strRef>
              <c:f>Grosuplje!$B$149:$I$149</c:f>
              <c:strCache>
                <c:ptCount val="8"/>
                <c:pt idx="0">
                  <c:v>68</c:v>
                </c:pt>
                <c:pt idx="1">
                  <c:v>69</c:v>
                </c:pt>
                <c:pt idx="2">
                  <c:v>71</c:v>
                </c:pt>
                <c:pt idx="3">
                  <c:v>72</c:v>
                </c:pt>
                <c:pt idx="4">
                  <c:v>73</c:v>
                </c:pt>
                <c:pt idx="5">
                  <c:v>76</c:v>
                </c:pt>
                <c:pt idx="6">
                  <c:v>78</c:v>
                </c:pt>
                <c:pt idx="7">
                  <c:v>3G</c:v>
                </c:pt>
              </c:strCache>
            </c:strRef>
          </c:cat>
          <c:val>
            <c:numRef>
              <c:f>Grosuplje!$B$150:$I$150</c:f>
              <c:numCache>
                <c:formatCode>_-* #,##0_-;\-* #,##0_-;_-* "-"??_-;_-@_-</c:formatCode>
                <c:ptCount val="8"/>
                <c:pt idx="0">
                  <c:v>9550</c:v>
                </c:pt>
                <c:pt idx="1">
                  <c:v>3737</c:v>
                </c:pt>
                <c:pt idx="2">
                  <c:v>1011</c:v>
                </c:pt>
                <c:pt idx="3">
                  <c:v>9300</c:v>
                </c:pt>
                <c:pt idx="4">
                  <c:v>16282</c:v>
                </c:pt>
                <c:pt idx="5">
                  <c:v>454</c:v>
                </c:pt>
                <c:pt idx="6">
                  <c:v>11285</c:v>
                </c:pt>
                <c:pt idx="7">
                  <c:v>232892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F4F-2C48-B394-F1E6BDF38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591"/>
        <c:axId val="102891583"/>
      </c:barChart>
      <c:catAx>
        <c:axId val="2506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2891583"/>
        <c:crosses val="autoZero"/>
        <c:auto val="1"/>
        <c:lblAlgn val="ctr"/>
        <c:lblOffset val="100"/>
        <c:noMultiLvlLbl val="0"/>
      </c:catAx>
      <c:valAx>
        <c:axId val="10289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5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Krumlov'!$A$30</c:f>
              <c:strCache>
                <c:ptCount val="1"/>
                <c:pt idx="0">
                  <c:v>Population (Český Krumlov)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'Český Krumlov'!$B$29:$H$29</c:f>
              <c:numCache>
                <c:formatCode>General</c:formatCode>
                <c:ptCount val="7"/>
                <c:pt idx="0">
                  <c:v>1980</c:v>
                </c:pt>
                <c:pt idx="1">
                  <c:v>1991</c:v>
                </c:pt>
                <c:pt idx="2">
                  <c:v>2001</c:v>
                </c:pt>
                <c:pt idx="3">
                  <c:v>2011</c:v>
                </c:pt>
                <c:pt idx="4">
                  <c:v>2021</c:v>
                </c:pt>
                <c:pt idx="5">
                  <c:v>2024</c:v>
                </c:pt>
              </c:numCache>
            </c:numRef>
          </c:xVal>
          <c:yVal>
            <c:numRef>
              <c:f>'Český Krumlov'!$B$30:$H$30</c:f>
              <c:numCache>
                <c:formatCode>#,##0</c:formatCode>
                <c:ptCount val="7"/>
                <c:pt idx="0">
                  <c:v>13776</c:v>
                </c:pt>
                <c:pt idx="1">
                  <c:v>14108</c:v>
                </c:pt>
                <c:pt idx="2">
                  <c:v>14443</c:v>
                </c:pt>
                <c:pt idx="3">
                  <c:v>13361</c:v>
                </c:pt>
                <c:pt idx="4">
                  <c:v>12278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6E-4802-A286-19F711A17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  <c:majorUnit val="4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Modena!$A$144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Modena!$B$143:$F$143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Modena!$B$144:$F$144</c:f>
              <c:numCache>
                <c:formatCode>_-* #,##0_-;\-* #,##0_-;_-* "-"??_-;_-@_-</c:formatCode>
                <c:ptCount val="5"/>
                <c:pt idx="0">
                  <c:v>9621627</c:v>
                </c:pt>
                <c:pt idx="1">
                  <c:v>2733530.5409882702</c:v>
                </c:pt>
                <c:pt idx="2">
                  <c:v>6217020</c:v>
                </c:pt>
                <c:pt idx="3">
                  <c:v>8262453</c:v>
                </c:pt>
                <c:pt idx="4">
                  <c:v>8517130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55-401D-BBB4-1DF96312B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  <c:min val="201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'Český Krumlov'!$A$49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B3FD032-145D-3944-A21A-7D89E6FCB1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A4-E64B-854F-9213D56A3A1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A1365F1-7017-2349-9438-CC5E186E9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A4-E64B-854F-9213D56A3A1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E41E21-42C1-134A-97F4-69DC082721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A4-E64B-854F-9213D56A3A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6FF7D6-5D75-8540-978C-5BB0B0101A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A4-E64B-854F-9213D56A3A1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5E0CFD-FE75-F147-8F42-31B666EFAB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A4-E64B-854F-9213D56A3A1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DF79D4F-D503-B54E-A411-ADA9AF36F3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A4-E64B-854F-9213D56A3A1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C52D608-0DD7-3E49-B26A-A9297D4832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A4-E64B-854F-9213D56A3A1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93E4AEA-ABEC-9E49-9140-5297AE1132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A4-E64B-854F-9213D56A3A1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B7C5AAD-7F16-BA4D-80A7-3FB64BC310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A4-E64B-854F-9213D56A3A1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8445FF6-DBC6-B14D-8194-26AFB7D82A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A4-E64B-854F-9213D56A3A1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A8584D5-9562-6A45-BA1D-5D62F83D26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A4-E64B-854F-9213D56A3A1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5F0E00C-EA7A-9747-BE2F-68BC817E3A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A4-E64B-854F-9213D56A3A1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8639ECD-345F-E04F-A930-CBD7CF29EC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A4-E64B-854F-9213D56A3A1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9A5C6C1-E663-924F-B4E3-1BF25D9AFF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A4-E64B-854F-9213D56A3A1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28CFCC1-8851-964D-9507-6BE16E3EC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A4-E64B-854F-9213D56A3A1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6692370-4EC4-7642-A18F-D4B35471B5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A4-E64B-854F-9213D56A3A1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F5895F7-0F18-BF49-AF79-EEC19FDE7F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A4-E64B-854F-9213D56A3A1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DE08439-AB6E-F64D-8C2D-06B9B5F95B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A4-E64B-854F-9213D56A3A1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E7B91AC-B4E9-324B-94A3-57D2C82DC7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A4-E64B-854F-9213D56A3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'Český Krumlov'!$B$49:$T$49</c:f>
              <c:numCache>
                <c:formatCode>General</c:formatCode>
                <c:ptCount val="19"/>
                <c:pt idx="0">
                  <c:v>258</c:v>
                </c:pt>
                <c:pt idx="1">
                  <c:v>361</c:v>
                </c:pt>
                <c:pt idx="2">
                  <c:v>371</c:v>
                </c:pt>
                <c:pt idx="3">
                  <c:v>351</c:v>
                </c:pt>
                <c:pt idx="4">
                  <c:v>288</c:v>
                </c:pt>
                <c:pt idx="5">
                  <c:v>331</c:v>
                </c:pt>
                <c:pt idx="6">
                  <c:v>409</c:v>
                </c:pt>
                <c:pt idx="7">
                  <c:v>407</c:v>
                </c:pt>
                <c:pt idx="8">
                  <c:v>414</c:v>
                </c:pt>
                <c:pt idx="9">
                  <c:v>538</c:v>
                </c:pt>
                <c:pt idx="10">
                  <c:v>471</c:v>
                </c:pt>
                <c:pt idx="11">
                  <c:v>427</c:v>
                </c:pt>
                <c:pt idx="12">
                  <c:v>384</c:v>
                </c:pt>
                <c:pt idx="13">
                  <c:v>360</c:v>
                </c:pt>
                <c:pt idx="14">
                  <c:v>347</c:v>
                </c:pt>
                <c:pt idx="15">
                  <c:v>293</c:v>
                </c:pt>
                <c:pt idx="16">
                  <c:v>152</c:v>
                </c:pt>
                <c:pt idx="17">
                  <c:v>55</c:v>
                </c:pt>
                <c:pt idx="1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'Český Krumlov'!$B$48:$T$48</c15:sqref>
                        </c15:formulaRef>
                      </c:ext>
                    </c:extLst>
                    <c:strCache>
                      <c:ptCount val="19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90+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'Český Krumlov'!$B$48:$T$48</c15:f>
                <c15:dlblRangeCache>
                  <c:ptCount val="19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80-84</c:v>
                  </c:pt>
                  <c:pt idx="17">
                    <c:v>85-89</c:v>
                  </c:pt>
                  <c:pt idx="18">
                    <c:v>90+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8702-4244-9F7D-B4DFC526B5BB}"/>
            </c:ext>
          </c:extLst>
        </c:ser>
        <c:ser>
          <c:idx val="1"/>
          <c:order val="1"/>
          <c:tx>
            <c:strRef>
              <c:f>'Český Krumlov'!$A$50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F78A42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'Český Krumlov'!$B$50:$T$50</c:f>
              <c:numCache>
                <c:formatCode>General</c:formatCode>
                <c:ptCount val="19"/>
                <c:pt idx="0">
                  <c:v>229</c:v>
                </c:pt>
                <c:pt idx="1">
                  <c:v>311</c:v>
                </c:pt>
                <c:pt idx="2">
                  <c:v>341</c:v>
                </c:pt>
                <c:pt idx="3">
                  <c:v>360</c:v>
                </c:pt>
                <c:pt idx="4">
                  <c:v>311</c:v>
                </c:pt>
                <c:pt idx="5">
                  <c:v>316</c:v>
                </c:pt>
                <c:pt idx="6">
                  <c:v>380</c:v>
                </c:pt>
                <c:pt idx="7">
                  <c:v>401</c:v>
                </c:pt>
                <c:pt idx="8">
                  <c:v>472</c:v>
                </c:pt>
                <c:pt idx="9">
                  <c:v>547</c:v>
                </c:pt>
                <c:pt idx="10">
                  <c:v>536</c:v>
                </c:pt>
                <c:pt idx="11">
                  <c:v>449</c:v>
                </c:pt>
                <c:pt idx="12">
                  <c:v>385</c:v>
                </c:pt>
                <c:pt idx="13">
                  <c:v>423</c:v>
                </c:pt>
                <c:pt idx="14">
                  <c:v>457</c:v>
                </c:pt>
                <c:pt idx="15">
                  <c:v>405</c:v>
                </c:pt>
                <c:pt idx="16">
                  <c:v>228</c:v>
                </c:pt>
                <c:pt idx="17">
                  <c:v>111</c:v>
                </c:pt>
                <c:pt idx="1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'Český Krumlov'!$B$48:$T$48</c15:sqref>
                        </c15:formulaRef>
                      </c:ext>
                    </c:extLst>
                    <c:strCache>
                      <c:ptCount val="19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90+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8702-4244-9F7D-B4DFC526B5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crossAx val="940616711"/>
        <c:crosses val="autoZero"/>
        <c:auto val="1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Krumlov'!$A$84</c:f>
              <c:strCache>
                <c:ptCount val="1"/>
                <c:pt idx="0">
                  <c:v>Dummy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4E4F5BB-570C-5345-95A8-36E37CEA7B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6F0-694C-8149-E706CFB983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487C0C7-51B6-814E-BB71-158D881247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6F0-694C-8149-E706CFB983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5ECFAF8-EE5D-AD45-86F4-D56DD9004F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6F0-694C-8149-E706CFB983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6F0-694C-8149-E706CFB983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6F0-694C-8149-E706CFB983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6F0-694C-8149-E706CFB983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6F0-694C-8149-E706CFB983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6F0-694C-8149-E706CFB98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2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'Český Krumlov'!$B$83:$I$83</c:f>
              <c:numCache>
                <c:formatCode>General</c:formatCode>
                <c:ptCount val="8"/>
                <c:pt idx="0">
                  <c:v>1970</c:v>
                </c:pt>
                <c:pt idx="1">
                  <c:v>1995</c:v>
                </c:pt>
                <c:pt idx="2">
                  <c:v>2020</c:v>
                </c:pt>
              </c:numCache>
            </c:numRef>
          </c:xVal>
          <c:yVal>
            <c:numRef>
              <c:f>'Český Krumlov'!$B$84:$I$84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'Český Krumlov'!$B$85:$D$85</c15:f>
                <c15:dlblRangeCache>
                  <c:ptCount val="3"/>
                  <c:pt idx="0">
                    <c:v>bus to villages</c:v>
                  </c:pt>
                  <c:pt idx="1">
                    <c:v>fleet modernisation</c:v>
                  </c:pt>
                  <c:pt idx="2">
                    <c:v>plan for EV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7267-4ED9-98A3-1B69CCEE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4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'Český Krumlov'!$A$101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0C6EB7"/>
            </a:solidFill>
          </c:spPr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2-48CB-ADBE-FFCBA12CC791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D2-48CB-ADBE-FFCBA12CC791}"/>
              </c:ext>
            </c:extLst>
          </c:dPt>
          <c:dPt>
            <c:idx val="2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D2-48CB-ADBE-FFCBA12CC79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475502D-DCD1-394E-8D3A-9B754DA7E9A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F8F80A0-8387-7240-9453-C28D70B4A9C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DD2-48CB-ADBE-FFCBA12CC79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930D746-50D7-3843-B6C6-96CA283C1F5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53DB8E4C-1060-804E-A8CD-25A9C6EDE45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DD2-48CB-ADBE-FFCBA12CC79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EDD2-48CB-ADBE-FFCBA12CC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'Český Krumlov'!$B$101:$D$101</c:f>
              <c:numCache>
                <c:formatCode>General</c:formatCode>
                <c:ptCount val="3"/>
                <c:pt idx="0">
                  <c:v>10</c:v>
                </c:pt>
                <c:pt idx="1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'Český Krumlov'!$B$100:$D$100</c15:sqref>
                        </c15:formulaRef>
                      </c:ext>
                    </c:extLst>
                    <c:strCache>
                      <c:ptCount val="2"/>
                      <c:pt idx="0">
                        <c:v>Diesel buses</c:v>
                      </c:pt>
                      <c:pt idx="1">
                        <c:v>Electric buses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'Český Krumlov'!$B$100:$C$100</c15:f>
                <c15:dlblRangeCache>
                  <c:ptCount val="2"/>
                  <c:pt idx="0">
                    <c:v>Diesel buses</c:v>
                  </c:pt>
                  <c:pt idx="1">
                    <c:v>Electric buses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EDD2-48CB-ADBE-FFCBA12CC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Krumlov'!$A$128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'Český Krumlov'!$B$127:$F$127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Krumlov'!$B$128:$F$128</c:f>
              <c:numCache>
                <c:formatCode>_-* #,##0_-;\-* #,##0_-;_-* "-"??_-;_-@_-</c:formatCode>
                <c:ptCount val="5"/>
                <c:pt idx="0">
                  <c:v>500000</c:v>
                </c:pt>
                <c:pt idx="1">
                  <c:v>350000</c:v>
                </c:pt>
                <c:pt idx="2">
                  <c:v>425000</c:v>
                </c:pt>
                <c:pt idx="3">
                  <c:v>490000</c:v>
                </c:pt>
                <c:pt idx="4">
                  <c:v>510000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76-4A33-ADE7-B97EB278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Krumlov'!$A$181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'Český Krumlov'!$B$180:$Y$180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'Český Krumlov'!$B$181:$Y$181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300</c:v>
                </c:pt>
                <c:pt idx="5">
                  <c:v>200</c:v>
                </c:pt>
                <c:pt idx="6">
                  <c:v>500</c:v>
                </c:pt>
                <c:pt idx="7">
                  <c:v>150</c:v>
                </c:pt>
                <c:pt idx="8">
                  <c:v>300</c:v>
                </c:pt>
                <c:pt idx="9">
                  <c:v>400</c:v>
                </c:pt>
                <c:pt idx="10">
                  <c:v>450</c:v>
                </c:pt>
                <c:pt idx="11">
                  <c:v>500</c:v>
                </c:pt>
                <c:pt idx="12">
                  <c:v>520</c:v>
                </c:pt>
                <c:pt idx="13">
                  <c:v>540</c:v>
                </c:pt>
                <c:pt idx="14">
                  <c:v>530</c:v>
                </c:pt>
                <c:pt idx="15">
                  <c:v>520</c:v>
                </c:pt>
                <c:pt idx="16" formatCode="General">
                  <c:v>510</c:v>
                </c:pt>
                <c:pt idx="17" formatCode="General">
                  <c:v>500</c:v>
                </c:pt>
                <c:pt idx="18" formatCode="General">
                  <c:v>480</c:v>
                </c:pt>
                <c:pt idx="19" formatCode="General">
                  <c:v>460</c:v>
                </c:pt>
                <c:pt idx="20" formatCode="General">
                  <c:v>440</c:v>
                </c:pt>
                <c:pt idx="21" formatCode="General">
                  <c:v>420</c:v>
                </c:pt>
                <c:pt idx="22" formatCode="General">
                  <c:v>400</c:v>
                </c:pt>
                <c:pt idx="23" formatCode="General">
                  <c:v>150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B1-4E15-A9B8-E47C48F5A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Krumlov'!$A$163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'Český Krumlov'!$B$162:$M$162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'Český Krumlov'!$B$163:$M$163</c:f>
              <c:numCache>
                <c:formatCode>_-* #,##0_-;\-* #,##0_-;_-* "-"??_-;_-@_-</c:formatCode>
                <c:ptCount val="12"/>
                <c:pt idx="0">
                  <c:v>40000</c:v>
                </c:pt>
                <c:pt idx="1">
                  <c:v>38000</c:v>
                </c:pt>
                <c:pt idx="2">
                  <c:v>45000</c:v>
                </c:pt>
                <c:pt idx="3">
                  <c:v>47000</c:v>
                </c:pt>
                <c:pt idx="4">
                  <c:v>48000</c:v>
                </c:pt>
                <c:pt idx="5">
                  <c:v>50000</c:v>
                </c:pt>
                <c:pt idx="6">
                  <c:v>52000</c:v>
                </c:pt>
                <c:pt idx="7">
                  <c:v>53000</c:v>
                </c:pt>
                <c:pt idx="8">
                  <c:v>49000</c:v>
                </c:pt>
                <c:pt idx="9">
                  <c:v>48000</c:v>
                </c:pt>
                <c:pt idx="10">
                  <c:v>46000</c:v>
                </c:pt>
                <c:pt idx="11">
                  <c:v>44000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8-4F76-9A7C-B99280DF3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Krumlov'!$A$199</c:f>
              <c:strCache>
                <c:ptCount val="1"/>
                <c:pt idx="0">
                  <c:v>Staff cost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'Český Krumlov'!$B$198:$F$198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Krumlov'!$B$199:$F$199</c:f>
              <c:numCache>
                <c:formatCode>0</c:formatCode>
                <c:ptCount val="5"/>
                <c:pt idx="0">
                  <c:v>79290.956804265414</c:v>
                </c:pt>
                <c:pt idx="1">
                  <c:v>86106.302328487523</c:v>
                </c:pt>
                <c:pt idx="2">
                  <c:v>93035.188653309</c:v>
                </c:pt>
                <c:pt idx="3">
                  <c:v>111229.43308201774</c:v>
                </c:pt>
                <c:pt idx="4">
                  <c:v>122006.08155954513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7C-4FCF-93B2-9F48A795F514}"/>
            </c:ext>
          </c:extLst>
        </c:ser>
        <c:ser>
          <c:idx val="1"/>
          <c:order val="1"/>
          <c:tx>
            <c:strRef>
              <c:f>'Český Krumlov'!$A$200</c:f>
              <c:strCache>
                <c:ptCount val="1"/>
                <c:pt idx="0">
                  <c:v>Driving/Operation cost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'Český Krumlov'!$B$198:$F$198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Krumlov'!$B$200:$F$200</c:f>
              <c:numCache>
                <c:formatCode>0</c:formatCode>
                <c:ptCount val="5"/>
                <c:pt idx="0">
                  <c:v>162890.4069646353</c:v>
                </c:pt>
                <c:pt idx="1">
                  <c:v>152604.61532053151</c:v>
                </c:pt>
                <c:pt idx="2">
                  <c:v>156454.03424001331</c:v>
                </c:pt>
                <c:pt idx="3">
                  <c:v>216555.58795351355</c:v>
                </c:pt>
                <c:pt idx="4">
                  <c:v>210935.93535218894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57-FA49-BF12-552D51D0D834}"/>
            </c:ext>
          </c:extLst>
        </c:ser>
        <c:ser>
          <c:idx val="2"/>
          <c:order val="2"/>
          <c:tx>
            <c:strRef>
              <c:f>'Český Krumlov'!$A$201</c:f>
              <c:strCache>
                <c:ptCount val="1"/>
                <c:pt idx="0">
                  <c:v>Other cost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'Český Krumlov'!$B$198:$F$198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Krumlov'!$B$201:$F$201</c:f>
              <c:numCache>
                <c:formatCode>0</c:formatCode>
                <c:ptCount val="5"/>
                <c:pt idx="0">
                  <c:v>25609.07235389678</c:v>
                </c:pt>
                <c:pt idx="1">
                  <c:v>30866.330653559377</c:v>
                </c:pt>
                <c:pt idx="2">
                  <c:v>33195.484650310325</c:v>
                </c:pt>
                <c:pt idx="3">
                  <c:v>27502.436789269796</c:v>
                </c:pt>
                <c:pt idx="4">
                  <c:v>30461.448744116296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57-FA49-BF12-552D51D0D834}"/>
            </c:ext>
          </c:extLst>
        </c:ser>
        <c:ser>
          <c:idx val="3"/>
          <c:order val="3"/>
          <c:tx>
            <c:strRef>
              <c:f>'Český Krumlov'!$A$202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'Český Krumlov'!$B$198:$F$198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Krumlov'!$B$202:$F$202</c:f>
              <c:numCache>
                <c:formatCode>0</c:formatCode>
                <c:ptCount val="5"/>
                <c:pt idx="0">
                  <c:v>267790.43612279749</c:v>
                </c:pt>
                <c:pt idx="1">
                  <c:v>269577.2483025784</c:v>
                </c:pt>
                <c:pt idx="2">
                  <c:v>282684.42537593201</c:v>
                </c:pt>
                <c:pt idx="3">
                  <c:v>355287.45782480109</c:v>
                </c:pt>
                <c:pt idx="4">
                  <c:v>363403.46565585036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57-FA49-BF12-552D51D0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'Český Krumlov'!$A$218</c:f>
              <c:strCache>
                <c:ptCount val="1"/>
                <c:pt idx="0">
                  <c:v>Revenue from tickets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'Český Krumlov'!$B$217:$F$217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Krumlov'!$B$218:$F$218</c:f>
              <c:numCache>
                <c:formatCode>0</c:formatCode>
                <c:ptCount val="5"/>
                <c:pt idx="0">
                  <c:v>87008</c:v>
                </c:pt>
                <c:pt idx="1">
                  <c:v>67465.280959720083</c:v>
                </c:pt>
                <c:pt idx="2">
                  <c:v>75099.804223768064</c:v>
                </c:pt>
                <c:pt idx="3">
                  <c:v>94178.447952680464</c:v>
                </c:pt>
                <c:pt idx="4">
                  <c:v>93770.858499604277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E4-4315-ACDB-8E2554F0987F}"/>
            </c:ext>
          </c:extLst>
        </c:ser>
        <c:ser>
          <c:idx val="1"/>
          <c:order val="1"/>
          <c:tx>
            <c:strRef>
              <c:f>'Český Krumlov'!$A$220</c:f>
              <c:strCache>
                <c:ptCount val="1"/>
                <c:pt idx="0">
                  <c:v>Compensation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'Český Krumlov'!$B$217:$F$217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'Český Krumlov'!$B$220:$F$220</c:f>
              <c:numCache>
                <c:formatCode>0</c:formatCode>
                <c:ptCount val="5"/>
                <c:pt idx="0">
                  <c:v>180782.43612279749</c:v>
                </c:pt>
                <c:pt idx="1">
                  <c:v>202111.96734285832</c:v>
                </c:pt>
                <c:pt idx="2">
                  <c:v>207584.62115216395</c:v>
                </c:pt>
                <c:pt idx="3">
                  <c:v>261109.00987212063</c:v>
                </c:pt>
                <c:pt idx="4">
                  <c:v>269632.60715624609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D1-9844-98CD-94989F05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D-432E-A838-51E165518BA4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D-432E-A838-51E165518BA4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DD-432E-A838-51E165518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'Český Krumlov'!$A$199:$A$201</c:f>
              <c:strCache>
                <c:ptCount val="3"/>
                <c:pt idx="0">
                  <c:v>Staff cost</c:v>
                </c:pt>
                <c:pt idx="1">
                  <c:v>Driving/Operation cost</c:v>
                </c:pt>
                <c:pt idx="2">
                  <c:v>Other cost</c:v>
                </c:pt>
              </c:strCache>
            </c:strRef>
          </c:cat>
          <c:val>
            <c:numRef>
              <c:f>'Český Krumlov'!$F$199:$F$201</c:f>
              <c:numCache>
                <c:formatCode>0</c:formatCode>
                <c:ptCount val="3"/>
                <c:pt idx="0">
                  <c:v>122006.08155954513</c:v>
                </c:pt>
                <c:pt idx="1">
                  <c:v>210935.93535218894</c:v>
                </c:pt>
                <c:pt idx="2">
                  <c:v>30461.448744116296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D-432E-A838-51E165518B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4-4DA8-81BB-63E113FF6A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4-4DA8-81BB-63E113FF6A8D}"/>
              </c:ext>
            </c:extLst>
          </c:dPt>
          <c:dPt>
            <c:idx val="2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84-4DA8-81BB-63E113FF6A8D}"/>
              </c:ext>
            </c:extLst>
          </c:dPt>
          <c:dLbls>
            <c:dLbl>
              <c:idx val="2"/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67388050663683"/>
                      <c:h val="0.177775225562812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284-4DA8-81BB-63E113FF6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'Český Krumlov'!$A$218:$A$220</c:f>
              <c:strCache>
                <c:ptCount val="3"/>
                <c:pt idx="0">
                  <c:v>Revenue from tickets</c:v>
                </c:pt>
                <c:pt idx="1">
                  <c:v>Revenue from passes</c:v>
                </c:pt>
                <c:pt idx="2">
                  <c:v>Compensation</c:v>
                </c:pt>
              </c:strCache>
            </c:strRef>
          </c:cat>
          <c:val>
            <c:numRef>
              <c:f>'Český Krumlov'!$F$218:$F$220</c:f>
              <c:numCache>
                <c:formatCode>0</c:formatCode>
                <c:ptCount val="3"/>
                <c:pt idx="0">
                  <c:v>93770.858499604277</c:v>
                </c:pt>
                <c:pt idx="1">
                  <c:v>0</c:v>
                </c:pt>
                <c:pt idx="2">
                  <c:v>269632.60715624609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4-4DA8-81BB-63E113FF6A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Modena!$A$180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Modena!$B$179:$M$179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Modena!$B$180:$M$180</c:f>
              <c:numCache>
                <c:formatCode>_-* #,##0_-;\-* #,##0_-;_-* "-"??_-;_-@_-</c:formatCode>
                <c:ptCount val="12"/>
                <c:pt idx="0">
                  <c:v>746867.53134988737</c:v>
                </c:pt>
                <c:pt idx="1">
                  <c:v>817073.09690285684</c:v>
                </c:pt>
                <c:pt idx="2">
                  <c:v>828439.58232845936</c:v>
                </c:pt>
                <c:pt idx="3">
                  <c:v>818551.56749395817</c:v>
                </c:pt>
                <c:pt idx="4">
                  <c:v>855787.76704777777</c:v>
                </c:pt>
                <c:pt idx="5">
                  <c:v>544394.52712222422</c:v>
                </c:pt>
                <c:pt idx="6">
                  <c:v>455954.56430434017</c:v>
                </c:pt>
                <c:pt idx="7">
                  <c:v>319549.25661299232</c:v>
                </c:pt>
                <c:pt idx="8">
                  <c:v>664363.23842074862</c:v>
                </c:pt>
                <c:pt idx="9">
                  <c:v>863710.28309556807</c:v>
                </c:pt>
                <c:pt idx="10">
                  <c:v>863186.28213138063</c:v>
                </c:pt>
                <c:pt idx="11">
                  <c:v>739260.60429102811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5B-4269-BA5B-A89CBCC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Annual ridership by line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'Český Krumlov'!$A$145</c:f>
              <c:strCache>
                <c:ptCount val="1"/>
                <c:pt idx="0">
                  <c:v>Annual passenger demand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26-3443-932D-835FB74C00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26-3443-932D-835FB74C00B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26-3443-932D-835FB74C00BA}"/>
              </c:ext>
            </c:extLst>
          </c:dPt>
          <c:cat>
            <c:strRef>
              <c:f>'Český Krumlov'!$B$144:$D$144</c:f>
              <c:strCache>
                <c:ptCount val="3"/>
                <c:pt idx="0">
                  <c:v>Nr 1</c:v>
                </c:pt>
                <c:pt idx="1">
                  <c:v>Nr 2</c:v>
                </c:pt>
                <c:pt idx="2">
                  <c:v>Nr 3</c:v>
                </c:pt>
              </c:strCache>
            </c:strRef>
          </c:cat>
          <c:val>
            <c:numRef>
              <c:f>'Český Krumlov'!$B$145:$D$145</c:f>
              <c:numCache>
                <c:formatCode>_(* #,##0_);_(* \(#,##0\);_(* "-"??_);_(@_)</c:formatCode>
                <c:ptCount val="3"/>
                <c:pt idx="0">
                  <c:v>120000</c:v>
                </c:pt>
                <c:pt idx="1">
                  <c:v>110000</c:v>
                </c:pt>
                <c:pt idx="2">
                  <c:v>95000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26-3443-932D-835FB74C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62591"/>
        <c:axId val="102891583"/>
      </c:barChart>
      <c:catAx>
        <c:axId val="2506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2891583"/>
        <c:crosses val="autoZero"/>
        <c:auto val="1"/>
        <c:lblAlgn val="ctr"/>
        <c:lblOffset val="100"/>
        <c:noMultiLvlLbl val="0"/>
      </c:catAx>
      <c:valAx>
        <c:axId val="10289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2506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Population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Osijek!$A$30</c:f>
              <c:strCache>
                <c:ptCount val="1"/>
                <c:pt idx="0">
                  <c:v>Population (Osijek)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Osijek!$B$29:$H$29</c:f>
              <c:numCache>
                <c:formatCode>General</c:formatCode>
                <c:ptCount val="7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  <c:pt idx="3">
                  <c:v>2021</c:v>
                </c:pt>
              </c:numCache>
            </c:numRef>
          </c:xVal>
          <c:yVal>
            <c:numRef>
              <c:f>Osijek!$B$30:$H$30</c:f>
              <c:numCache>
                <c:formatCode>#,##0</c:formatCode>
                <c:ptCount val="7"/>
                <c:pt idx="0">
                  <c:v>129792</c:v>
                </c:pt>
                <c:pt idx="1">
                  <c:v>114616</c:v>
                </c:pt>
                <c:pt idx="2">
                  <c:v>108048</c:v>
                </c:pt>
                <c:pt idx="3">
                  <c:v>96313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D1-4AC7-8602-C4F8495D11D1}"/>
            </c:ext>
          </c:extLst>
        </c:ser>
        <c:ser>
          <c:idx val="1"/>
          <c:order val="1"/>
          <c:tx>
            <c:strRef>
              <c:f>Osijek!$A$31</c:f>
              <c:strCache>
                <c:ptCount val="1"/>
                <c:pt idx="0">
                  <c:v>Population (Osijek-Baranja County)</c:v>
                </c:pt>
              </c:strCache>
            </c:strRef>
          </c:tx>
          <c:spPr>
            <a:ln w="19050" cap="rnd">
              <a:solidFill>
                <a:srgbClr val="F78A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</a:ln>
              <a:effectLst/>
            </c:spPr>
          </c:marker>
          <c:xVal>
            <c:numRef>
              <c:f>Osijek!$B$29:$H$29</c:f>
              <c:numCache>
                <c:formatCode>General</c:formatCode>
                <c:ptCount val="7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  <c:pt idx="3">
                  <c:v>2021</c:v>
                </c:pt>
              </c:numCache>
            </c:numRef>
          </c:xVal>
          <c:yVal>
            <c:numRef>
              <c:f>Osijek!$B$31:$H$31</c:f>
              <c:numCache>
                <c:formatCode>#,##0</c:formatCode>
                <c:ptCount val="7"/>
                <c:pt idx="0">
                  <c:v>367193</c:v>
                </c:pt>
                <c:pt idx="1">
                  <c:v>330506</c:v>
                </c:pt>
                <c:pt idx="2">
                  <c:v>305032</c:v>
                </c:pt>
                <c:pt idx="3">
                  <c:v>258026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D1-4AC7-8602-C4F8495D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Osijek!$A$49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C6EB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21D4E4-E933-CC47-A75A-C3FAB95F6E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69E-9B42-B0C8-802A2A0388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500FDB-8AC0-C241-BC9B-D71DD422F5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9E-9B42-B0C8-802A2A0388D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D997AF-CD86-0540-92DB-223447F543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69E-9B42-B0C8-802A2A0388D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21B26E-FFF4-2046-89D6-14125BE9F9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69E-9B42-B0C8-802A2A0388D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2B204E2-E640-F747-B61E-1D25DB351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69E-9B42-B0C8-802A2A0388D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986797C-1BE0-4A4D-9263-1C8941F367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69E-9B42-B0C8-802A2A0388D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5C8FD5B-5FD2-FC4C-BFEB-45F64FF0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69E-9B42-B0C8-802A2A0388D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26CE177-4382-E540-9961-28A9281A52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69E-9B42-B0C8-802A2A0388D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D29976-7A9D-A64A-B585-D2FF143C63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69E-9B42-B0C8-802A2A0388D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369BA05-88F8-0F41-B82F-AE0F6CC3C3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69E-9B42-B0C8-802A2A0388D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27BF225-D687-6A49-9752-D5F257663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69E-9B42-B0C8-802A2A0388D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C46436C-EE7F-BD44-AA61-4EA658BF26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69E-9B42-B0C8-802A2A0388D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BDE876A-4BA5-1342-BA12-65655919C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69E-9B42-B0C8-802A2A0388D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E21B6E1-1020-F440-BE1D-A91E7C050C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69E-9B42-B0C8-802A2A0388D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26ED0CD-6EA9-6449-9426-9D268E19E7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69E-9B42-B0C8-802A2A0388D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984AEC6-7F71-7249-8DB1-AED97A1D7F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69E-9B42-B0C8-802A2A0388D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3F33BED-68D3-8F46-AB10-E5CF30CC82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69E-9B42-B0C8-802A2A0388D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E23C881-46EE-6F47-9575-CEECDDAE4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69E-9B42-B0C8-802A2A0388D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A891EF7-2138-8747-95B4-827AEDD29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69E-9B42-B0C8-802A2A0388D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3E0D00A-323F-4749-981B-C52B02AD61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69E-9B42-B0C8-802A2A038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Osijek!$B$49:$U$49</c:f>
              <c:numCache>
                <c:formatCode>General</c:formatCode>
                <c:ptCount val="20"/>
                <c:pt idx="0">
                  <c:v>1986</c:v>
                </c:pt>
                <c:pt idx="1">
                  <c:v>2135</c:v>
                </c:pt>
                <c:pt idx="2">
                  <c:v>2161</c:v>
                </c:pt>
                <c:pt idx="3">
                  <c:v>2143</c:v>
                </c:pt>
                <c:pt idx="4">
                  <c:v>2611</c:v>
                </c:pt>
                <c:pt idx="5">
                  <c:v>2807</c:v>
                </c:pt>
                <c:pt idx="6">
                  <c:v>2978</c:v>
                </c:pt>
                <c:pt idx="7">
                  <c:v>3315</c:v>
                </c:pt>
                <c:pt idx="8">
                  <c:v>3479</c:v>
                </c:pt>
                <c:pt idx="9">
                  <c:v>3447</c:v>
                </c:pt>
                <c:pt idx="10">
                  <c:v>3421</c:v>
                </c:pt>
                <c:pt idx="11">
                  <c:v>3792</c:v>
                </c:pt>
                <c:pt idx="12">
                  <c:v>3987</c:v>
                </c:pt>
                <c:pt idx="13">
                  <c:v>4029</c:v>
                </c:pt>
                <c:pt idx="14">
                  <c:v>3367</c:v>
                </c:pt>
                <c:pt idx="15">
                  <c:v>2460</c:v>
                </c:pt>
                <c:pt idx="16">
                  <c:v>1872</c:v>
                </c:pt>
                <c:pt idx="17">
                  <c:v>1014</c:v>
                </c:pt>
                <c:pt idx="18">
                  <c:v>287</c:v>
                </c:pt>
                <c:pt idx="19">
                  <c:v>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Osijek!$B$48:$U$48</c15:sqref>
                        </c15:formulaRef>
                      </c:ext>
                    </c:extLst>
                    <c:strCache>
                      <c:ptCount val="20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95+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Osijek!$B$48:$U$48</c15:f>
                <c15:dlblRangeCache>
                  <c:ptCount val="20"/>
                  <c:pt idx="0">
                    <c:v>0-4</c:v>
                  </c:pt>
                  <c:pt idx="1">
                    <c:v>5-9</c:v>
                  </c:pt>
                  <c:pt idx="2">
                    <c:v>10-14</c:v>
                  </c:pt>
                  <c:pt idx="3">
                    <c:v>15-19</c:v>
                  </c:pt>
                  <c:pt idx="4">
                    <c:v>20-24</c:v>
                  </c:pt>
                  <c:pt idx="5">
                    <c:v>25-29</c:v>
                  </c:pt>
                  <c:pt idx="6">
                    <c:v>30-34</c:v>
                  </c:pt>
                  <c:pt idx="7">
                    <c:v>35-39</c:v>
                  </c:pt>
                  <c:pt idx="8">
                    <c:v>40-44</c:v>
                  </c:pt>
                  <c:pt idx="9">
                    <c:v>45-49</c:v>
                  </c:pt>
                  <c:pt idx="10">
                    <c:v>50-54</c:v>
                  </c:pt>
                  <c:pt idx="11">
                    <c:v>55-59</c:v>
                  </c:pt>
                  <c:pt idx="12">
                    <c:v>60-64</c:v>
                  </c:pt>
                  <c:pt idx="13">
                    <c:v>65-69</c:v>
                  </c:pt>
                  <c:pt idx="14">
                    <c:v>70-74</c:v>
                  </c:pt>
                  <c:pt idx="15">
                    <c:v>75-79</c:v>
                  </c:pt>
                  <c:pt idx="16">
                    <c:v>80-84</c:v>
                  </c:pt>
                  <c:pt idx="17">
                    <c:v>85-89</c:v>
                  </c:pt>
                  <c:pt idx="18">
                    <c:v>90-94</c:v>
                  </c:pt>
                  <c:pt idx="19">
                    <c:v>95+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F7DA-4030-A971-D13AE379E02A}"/>
            </c:ext>
          </c:extLst>
        </c:ser>
        <c:ser>
          <c:idx val="1"/>
          <c:order val="1"/>
          <c:tx>
            <c:strRef>
              <c:f>Osijek!$A$50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F78A42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Osijek!$B$50:$U$50</c:f>
              <c:numCache>
                <c:formatCode>General</c:formatCode>
                <c:ptCount val="20"/>
                <c:pt idx="0">
                  <c:v>2181</c:v>
                </c:pt>
                <c:pt idx="1">
                  <c:v>2189</c:v>
                </c:pt>
                <c:pt idx="2">
                  <c:v>2221</c:v>
                </c:pt>
                <c:pt idx="3">
                  <c:v>2298</c:v>
                </c:pt>
                <c:pt idx="4">
                  <c:v>2669</c:v>
                </c:pt>
                <c:pt idx="5">
                  <c:v>2908</c:v>
                </c:pt>
                <c:pt idx="6">
                  <c:v>3025</c:v>
                </c:pt>
                <c:pt idx="7">
                  <c:v>3201</c:v>
                </c:pt>
                <c:pt idx="8">
                  <c:v>3331</c:v>
                </c:pt>
                <c:pt idx="9">
                  <c:v>3113</c:v>
                </c:pt>
                <c:pt idx="10">
                  <c:v>3084</c:v>
                </c:pt>
                <c:pt idx="11">
                  <c:v>3294</c:v>
                </c:pt>
                <c:pt idx="12">
                  <c:v>3188</c:v>
                </c:pt>
                <c:pt idx="13">
                  <c:v>3019</c:v>
                </c:pt>
                <c:pt idx="14">
                  <c:v>2234</c:v>
                </c:pt>
                <c:pt idx="15">
                  <c:v>1410</c:v>
                </c:pt>
                <c:pt idx="16">
                  <c:v>1058</c:v>
                </c:pt>
                <c:pt idx="17">
                  <c:v>431</c:v>
                </c:pt>
                <c:pt idx="18">
                  <c:v>98</c:v>
                </c:pt>
                <c:pt idx="19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Osijek!$B$48:$U$48</c15:sqref>
                        </c15:formulaRef>
                      </c:ext>
                    </c:extLst>
                    <c:strCache>
                      <c:ptCount val="20"/>
                      <c:pt idx="0">
                        <c:v>0-4</c:v>
                      </c:pt>
                      <c:pt idx="1">
                        <c:v>5-9</c:v>
                      </c:pt>
                      <c:pt idx="2">
                        <c:v>10-14</c:v>
                      </c:pt>
                      <c:pt idx="3">
                        <c:v>15-19</c:v>
                      </c:pt>
                      <c:pt idx="4">
                        <c:v>20-24</c:v>
                      </c:pt>
                      <c:pt idx="5">
                        <c:v>25-29</c:v>
                      </c:pt>
                      <c:pt idx="6">
                        <c:v>30-34</c:v>
                      </c:pt>
                      <c:pt idx="7">
                        <c:v>35-39</c:v>
                      </c:pt>
                      <c:pt idx="8">
                        <c:v>40-44</c:v>
                      </c:pt>
                      <c:pt idx="9">
                        <c:v>45-49</c:v>
                      </c:pt>
                      <c:pt idx="10">
                        <c:v>50-54</c:v>
                      </c:pt>
                      <c:pt idx="11">
                        <c:v>55-59</c:v>
                      </c:pt>
                      <c:pt idx="12">
                        <c:v>60-64</c:v>
                      </c:pt>
                      <c:pt idx="13">
                        <c:v>65-69</c:v>
                      </c:pt>
                      <c:pt idx="14">
                        <c:v>70-74</c:v>
                      </c:pt>
                      <c:pt idx="15">
                        <c:v>75-79</c:v>
                      </c:pt>
                      <c:pt idx="16">
                        <c:v>80-84</c:v>
                      </c:pt>
                      <c:pt idx="17">
                        <c:v>85-89</c:v>
                      </c:pt>
                      <c:pt idx="18">
                        <c:v>90-94</c:v>
                      </c:pt>
                      <c:pt idx="19">
                        <c:v>95+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A-F7DA-4030-A971-D13AE379E0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40614663"/>
        <c:axId val="940616711"/>
      </c:barChart>
      <c:catAx>
        <c:axId val="940614663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Age group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crossAx val="940616711"/>
        <c:crosses val="autoZero"/>
        <c:auto val="1"/>
        <c:lblAlgn val="ctr"/>
        <c:lblOffset val="100"/>
        <c:noMultiLvlLbl val="0"/>
      </c:catAx>
      <c:valAx>
        <c:axId val="940616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940614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PT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Osijek!$A$83</c:f>
              <c:strCache>
                <c:ptCount val="1"/>
                <c:pt idx="0">
                  <c:v>Dummy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F00E9B5-5E81-5B47-9423-0EE024F063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C2-134C-B168-2E4715AB5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C967D6-0CF1-224F-8461-1DF1CF075F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C2-134C-B168-2E4715AB56B4}"/>
                </c:ext>
              </c:extLst>
            </c:dLbl>
            <c:dLbl>
              <c:idx val="2"/>
              <c:layout>
                <c:manualLayout>
                  <c:x val="-0.16105852683105523"/>
                  <c:y val="-0.20671250498138263"/>
                </c:manualLayout>
              </c:layout>
              <c:tx>
                <c:rich>
                  <a:bodyPr/>
                  <a:lstStyle/>
                  <a:p>
                    <a:fld id="{D539ABD1-A448-48A7-92CD-05075DA8BE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9C2-134C-B168-2E4715AB56B4}"/>
                </c:ext>
              </c:extLst>
            </c:dLbl>
            <c:dLbl>
              <c:idx val="3"/>
              <c:layout>
                <c:manualLayout>
                  <c:x val="-0.10246722500729023"/>
                  <c:y val="-0.19484546040128675"/>
                </c:manualLayout>
              </c:layout>
              <c:tx>
                <c:rich>
                  <a:bodyPr/>
                  <a:lstStyle/>
                  <a:p>
                    <a:fld id="{AA3732ED-33BA-4A20-B761-034262ABB5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9C2-134C-B168-2E4715AB56B4}"/>
                </c:ext>
              </c:extLst>
            </c:dLbl>
            <c:dLbl>
              <c:idx val="4"/>
              <c:layout>
                <c:manualLayout>
                  <c:x val="-8.7362347853071421E-4"/>
                  <c:y val="-0.14265400388020119"/>
                </c:manualLayout>
              </c:layout>
              <c:tx>
                <c:rich>
                  <a:bodyPr/>
                  <a:lstStyle/>
                  <a:p>
                    <a:fld id="{7A32B753-4DB6-43E2-A705-A6D44A7D1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9C2-134C-B168-2E4715AB56B4}"/>
                </c:ext>
              </c:extLst>
            </c:dLbl>
            <c:dLbl>
              <c:idx val="5"/>
              <c:layout>
                <c:manualLayout>
                  <c:x val="-9.8102524268267918E-2"/>
                  <c:y val="0.18625477429139634"/>
                </c:manualLayout>
              </c:layout>
              <c:tx>
                <c:rich>
                  <a:bodyPr/>
                  <a:lstStyle/>
                  <a:p>
                    <a:fld id="{61E73DF4-D137-4011-9143-149EBF12F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9C2-134C-B168-2E4715AB56B4}"/>
                </c:ext>
              </c:extLst>
            </c:dLbl>
            <c:dLbl>
              <c:idx val="6"/>
              <c:layout>
                <c:manualLayout>
                  <c:x val="0"/>
                  <c:y val="0.17273419854271771"/>
                </c:manualLayout>
              </c:layout>
              <c:tx>
                <c:rich>
                  <a:bodyPr/>
                  <a:lstStyle/>
                  <a:p>
                    <a:fld id="{0B7D1E0B-65D2-4D8D-90CF-1AC0512F7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9C2-134C-B168-2E4715AB5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C2-134C-B168-2E4715AB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2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Osijek!$B$82:$I$82</c:f>
              <c:numCache>
                <c:formatCode>General</c:formatCode>
                <c:ptCount val="8"/>
                <c:pt idx="0">
                  <c:v>1884</c:v>
                </c:pt>
                <c:pt idx="1">
                  <c:v>1926</c:v>
                </c:pt>
                <c:pt idx="2">
                  <c:v>2008</c:v>
                </c:pt>
                <c:pt idx="3">
                  <c:v>2014</c:v>
                </c:pt>
                <c:pt idx="4">
                  <c:v>2019</c:v>
                </c:pt>
                <c:pt idx="5">
                  <c:v>2022</c:v>
                </c:pt>
                <c:pt idx="6">
                  <c:v>2025</c:v>
                </c:pt>
              </c:numCache>
            </c:numRef>
          </c:xVal>
          <c:yVal>
            <c:numRef>
              <c:f>Osijek!$B$83:$I$83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Osijek!$B$84:$H$84</c15:f>
                <c15:dlblRangeCache>
                  <c:ptCount val="7"/>
                  <c:pt idx="0">
                    <c:v>first city in Croatia to have horse-drawn trams</c:v>
                  </c:pt>
                  <c:pt idx="1">
                    <c:v>electric tram</c:v>
                  </c:pt>
                  <c:pt idx="2">
                    <c:v>2008-09: ETC&amp; tram</c:v>
                  </c:pt>
                  <c:pt idx="3">
                    <c:v>2014-16: tram expansion &amp; modernisation</c:v>
                  </c:pt>
                  <c:pt idx="4">
                    <c:v>2019-23: low-floor buses</c:v>
                  </c:pt>
                  <c:pt idx="5">
                    <c:v>start of large tram infrastructure modernisation</c:v>
                  </c:pt>
                  <c:pt idx="6">
                    <c:v>low-floor tram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6EC8-483A-BEA6-0391D81BC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87271"/>
        <c:axId val="64589319"/>
      </c:scatterChart>
      <c:valAx>
        <c:axId val="64587271"/>
        <c:scaling>
          <c:orientation val="minMax"/>
          <c:max val="2026"/>
          <c:min val="188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64589319"/>
        <c:crosses val="autoZero"/>
        <c:crossBetween val="midCat"/>
      </c:valAx>
      <c:valAx>
        <c:axId val="64589319"/>
        <c:scaling>
          <c:orientation val="minMax"/>
          <c:max val="1"/>
          <c:min val="-1"/>
        </c:scaling>
        <c:delete val="1"/>
        <c:axPos val="l"/>
        <c:numFmt formatCode="General" sourceLinked="1"/>
        <c:majorTickMark val="none"/>
        <c:minorTickMark val="none"/>
        <c:tickLblPos val="nextTo"/>
        <c:crossAx val="64587271"/>
        <c:crosses val="autoZero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Osijek!$A$100</c:f>
              <c:strCache>
                <c:ptCount val="1"/>
                <c:pt idx="0">
                  <c:v>Number</c:v>
                </c:pt>
              </c:strCache>
            </c:strRef>
          </c:tx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F-4936-80A2-3A594D1A1DCB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EF-4936-80A2-3A594D1A1D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EF-4936-80A2-3A594D1A1DC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96B961B-BCA5-D042-8899-B7F06666D41E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9543DEA9-6452-004C-85B9-5799742DE70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EEF-4936-80A2-3A594D1A1D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ABAA87-E9E3-0E4A-A2F6-4B840F5C1A27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677CA60-57A6-7C4E-A3D4-97DD34BC59D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EEF-4936-80A2-3A594D1A1D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EEF-4936-80A2-3A594D1A1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Osijek!$B$100:$D$100</c:f>
              <c:numCache>
                <c:formatCode>General</c:formatCode>
                <c:ptCount val="3"/>
                <c:pt idx="0">
                  <c:v>49</c:v>
                </c:pt>
                <c:pt idx="1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Osijek!$B$99:$D$99</c15:sqref>
                        </c15:formulaRef>
                      </c:ext>
                    </c:extLst>
                    <c:strCache>
                      <c:ptCount val="2"/>
                      <c:pt idx="0">
                        <c:v>Diesel buses</c:v>
                      </c:pt>
                      <c:pt idx="1">
                        <c:v>Tram</c:v>
                      </c:pt>
                    </c:strCache>
                  </c: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Osijek!$B$99:$C$99</c15:f>
                <c15:dlblRangeCache>
                  <c:ptCount val="2"/>
                  <c:pt idx="0">
                    <c:v>Diesel buses</c:v>
                  </c:pt>
                  <c:pt idx="1">
                    <c:v>Tram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1EEF-4936-80A2-3A594D1A1D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Osijek!$A$135</c:f>
              <c:strCache>
                <c:ptCount val="1"/>
                <c:pt idx="0">
                  <c:v>Annual passenger demand</c:v>
                </c:pt>
              </c:strCache>
            </c:strRef>
          </c:tx>
          <c:spPr>
            <a:ln w="19050" cap="rnd">
              <a:solidFill>
                <a:srgbClr val="0C6EB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C6EB7"/>
              </a:solidFill>
              <a:ln w="9525">
                <a:solidFill>
                  <a:srgbClr val="0C6EB7"/>
                </a:solidFill>
              </a:ln>
              <a:effectLst/>
            </c:spPr>
          </c:marker>
          <c:xVal>
            <c:numRef>
              <c:f>Osijek!$B$134:$F$134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xVal>
          <c:yVal>
            <c:numRef>
              <c:f>Osijek!$B$135:$F$135</c:f>
              <c:numCache>
                <c:formatCode>_-* #,##0_-;\-* #,##0_-;_-* "-"??_-;_-@_-</c:formatCode>
                <c:ptCount val="5"/>
                <c:pt idx="0">
                  <c:v>9359167</c:v>
                </c:pt>
                <c:pt idx="1">
                  <c:v>9387415</c:v>
                </c:pt>
                <c:pt idx="2">
                  <c:v>5353094</c:v>
                </c:pt>
                <c:pt idx="3">
                  <c:v>5405395</c:v>
                </c:pt>
                <c:pt idx="4">
                  <c:v>6832629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8B-4FFC-9B32-30082E461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</a:t>
                </a:r>
                <a:r>
                  <a:rPr lang="en-US" baseline="0"/>
                  <a:t>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demand (approximation)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Osijek!$A$188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9ACB3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CB3B"/>
              </a:solidFill>
              <a:ln w="9525">
                <a:solidFill>
                  <a:srgbClr val="9ACB3B"/>
                </a:solidFill>
              </a:ln>
              <a:effectLst/>
            </c:spPr>
          </c:marker>
          <c:xVal>
            <c:numRef>
              <c:f>Osijek!$C$187:$S$187</c:f>
              <c:numCache>
                <c:formatCode>_-* #,##0_-;\-* #,##0_-;_-* "-"??_-;_-@_-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</c:numCache>
            </c:numRef>
          </c:xVal>
          <c:yVal>
            <c:numRef>
              <c:f>Osijek!$B$188:$R$188</c:f>
              <c:numCache>
                <c:formatCode>_-* #,##0_-;\-* #,##0_-;_-* "-"??_-;_-@_-</c:formatCode>
                <c:ptCount val="17"/>
                <c:pt idx="0">
                  <c:v>223</c:v>
                </c:pt>
                <c:pt idx="1">
                  <c:v>462</c:v>
                </c:pt>
                <c:pt idx="2">
                  <c:v>1975</c:v>
                </c:pt>
                <c:pt idx="3">
                  <c:v>2347</c:v>
                </c:pt>
                <c:pt idx="4">
                  <c:v>1722</c:v>
                </c:pt>
                <c:pt idx="5">
                  <c:v>1312</c:v>
                </c:pt>
                <c:pt idx="6">
                  <c:v>939</c:v>
                </c:pt>
                <c:pt idx="7">
                  <c:v>793</c:v>
                </c:pt>
                <c:pt idx="8">
                  <c:v>914</c:v>
                </c:pt>
                <c:pt idx="9">
                  <c:v>1431</c:v>
                </c:pt>
                <c:pt idx="10">
                  <c:v>1255</c:v>
                </c:pt>
                <c:pt idx="11">
                  <c:v>1597</c:v>
                </c:pt>
                <c:pt idx="12">
                  <c:v>2060</c:v>
                </c:pt>
                <c:pt idx="13">
                  <c:v>1798</c:v>
                </c:pt>
                <c:pt idx="14">
                  <c:v>1351</c:v>
                </c:pt>
                <c:pt idx="15">
                  <c:v>879</c:v>
                </c:pt>
                <c:pt idx="16">
                  <c:v>670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7F-4D3A-8EF3-491A601E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Osijek!$A$170</c:f>
              <c:strCache>
                <c:ptCount val="1"/>
                <c:pt idx="0">
                  <c:v>Passenger demand</c:v>
                </c:pt>
              </c:strCache>
            </c:strRef>
          </c:tx>
          <c:spPr>
            <a:ln w="19050" cap="rnd">
              <a:solidFill>
                <a:srgbClr val="F78A4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78A42"/>
              </a:solidFill>
              <a:ln w="9525">
                <a:solidFill>
                  <a:srgbClr val="F78A42"/>
                </a:solidFill>
                <a:prstDash val="solid"/>
              </a:ln>
              <a:effectLst/>
            </c:spPr>
          </c:marker>
          <c:xVal>
            <c:numRef>
              <c:f>Osijek!$B$169:$M$169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Osijek!$B$170:$M$170</c:f>
              <c:numCache>
                <c:formatCode>_-* #,##0_-;\-* #,##0_-;_-* "-"??_-;_-@_-</c:formatCode>
                <c:ptCount val="12"/>
                <c:pt idx="0">
                  <c:v>465069</c:v>
                </c:pt>
                <c:pt idx="1">
                  <c:v>551749</c:v>
                </c:pt>
                <c:pt idx="2">
                  <c:v>699720</c:v>
                </c:pt>
                <c:pt idx="3">
                  <c:v>556762</c:v>
                </c:pt>
                <c:pt idx="4">
                  <c:v>596663</c:v>
                </c:pt>
                <c:pt idx="5">
                  <c:v>491497</c:v>
                </c:pt>
                <c:pt idx="6">
                  <c:v>351506</c:v>
                </c:pt>
                <c:pt idx="7">
                  <c:v>323594</c:v>
                </c:pt>
                <c:pt idx="8">
                  <c:v>462180</c:v>
                </c:pt>
                <c:pt idx="9">
                  <c:v>538816</c:v>
                </c:pt>
                <c:pt idx="10">
                  <c:v>554452</c:v>
                </c:pt>
                <c:pt idx="11">
                  <c:v>525706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45-453B-80EA-6DB96646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563143"/>
        <c:axId val="1265565191"/>
      </c:scatterChart>
      <c:valAx>
        <c:axId val="1265563143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5191"/>
        <c:crosses val="autoZero"/>
        <c:crossBetween val="midCat"/>
        <c:majorUnit val="1"/>
      </c:valAx>
      <c:valAx>
        <c:axId val="1265565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trips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65563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Osijek!$A$210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A373C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Osijek!$B$205:$F$205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Osijek!$B$210:$F$210</c:f>
              <c:numCache>
                <c:formatCode>_(* #,##0_);_(* \(#,##0\);_(* "-"??_);_(@_)</c:formatCode>
                <c:ptCount val="5"/>
                <c:pt idx="0">
                  <c:v>9181164.9100000001</c:v>
                </c:pt>
                <c:pt idx="1">
                  <c:v>8992843.3200000003</c:v>
                </c:pt>
                <c:pt idx="2">
                  <c:v>9200334.7300000004</c:v>
                </c:pt>
                <c:pt idx="3">
                  <c:v>10966467.449999999</c:v>
                </c:pt>
                <c:pt idx="4">
                  <c:v>11482858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75-41C3-B0D0-B35EBCDF4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Osijek!$A$230</c:f>
              <c:strCache>
                <c:ptCount val="1"/>
                <c:pt idx="0">
                  <c:v>Total revenue (without compensation)</c:v>
                </c:pt>
              </c:strCache>
            </c:strRef>
          </c:tx>
          <c:spPr>
            <a:ln w="19050" cap="rnd">
              <a:solidFill>
                <a:srgbClr val="2A373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A373C"/>
              </a:solidFill>
              <a:ln w="9525">
                <a:solidFill>
                  <a:srgbClr val="2A373C"/>
                </a:solidFill>
              </a:ln>
              <a:effectLst/>
            </c:spPr>
          </c:marker>
          <c:xVal>
            <c:numRef>
              <c:f>Osijek!$B$225:$F$225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xVal>
          <c:yVal>
            <c:numRef>
              <c:f>Osijek!$B$230:$F$230</c:f>
              <c:numCache>
                <c:formatCode>_(* #,##0_);_(* \(#,##0\);_(* "-"??_);_(@_)</c:formatCode>
                <c:ptCount val="5"/>
                <c:pt idx="0">
                  <c:v>4669308.51</c:v>
                </c:pt>
                <c:pt idx="1">
                  <c:v>3184730.24</c:v>
                </c:pt>
                <c:pt idx="2">
                  <c:v>3462694.54</c:v>
                </c:pt>
                <c:pt idx="3">
                  <c:v>4173659.43</c:v>
                </c:pt>
                <c:pt idx="4">
                  <c:v>3249512.27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92-4E50-95DD-B1D8E837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A-42F5-906E-9BEA6653DC54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7A-42F5-906E-9BEA6653DC54}"/>
              </c:ext>
            </c:extLst>
          </c:dPt>
          <c:dPt>
            <c:idx val="2"/>
            <c:bubble3D val="0"/>
            <c:spPr>
              <a:solidFill>
                <a:srgbClr val="C8D4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7A-42F5-906E-9BEA6653DC54}"/>
              </c:ext>
            </c:extLst>
          </c:dPt>
          <c:dPt>
            <c:idx val="3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F-4AF8-AF55-B310121656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Osijek!$A$206:$A$209</c:f>
              <c:strCache>
                <c:ptCount val="4"/>
                <c:pt idx="0">
                  <c:v>Staff cost</c:v>
                </c:pt>
                <c:pt idx="1">
                  <c:v>Driving/Operation cost</c:v>
                </c:pt>
                <c:pt idx="2">
                  <c:v>Amortization</c:v>
                </c:pt>
                <c:pt idx="3">
                  <c:v>Other cost</c:v>
                </c:pt>
              </c:strCache>
            </c:strRef>
          </c:cat>
          <c:val>
            <c:numRef>
              <c:f>Osijek!$F$206:$F$209</c:f>
              <c:numCache>
                <c:formatCode>_(* #,##0_);_(* \(#,##0\);_(* "-"??_);_(@_)</c:formatCode>
                <c:ptCount val="4"/>
                <c:pt idx="0">
                  <c:v>3330028.82</c:v>
                </c:pt>
                <c:pt idx="1">
                  <c:v>1837257.28</c:v>
                </c:pt>
                <c:pt idx="2">
                  <c:v>2296571.6</c:v>
                </c:pt>
                <c:pt idx="3">
                  <c:v>3904171.72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7A-42F5-906E-9BEA6653D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C6E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D-4C6A-AF88-7CCD27D88823}"/>
              </c:ext>
            </c:extLst>
          </c:dPt>
          <c:dPt>
            <c:idx val="1"/>
            <c:bubble3D val="0"/>
            <c:spPr>
              <a:solidFill>
                <a:srgbClr val="F78A4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2D-4C6A-AF88-7CCD27D88823}"/>
              </c:ext>
            </c:extLst>
          </c:dPt>
          <c:dPt>
            <c:idx val="2"/>
            <c:bubble3D val="0"/>
            <c:spPr>
              <a:solidFill>
                <a:srgbClr val="C8D4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2D-4C6A-AF88-7CCD27D88823}"/>
              </c:ext>
            </c:extLst>
          </c:dPt>
          <c:dPt>
            <c:idx val="3"/>
            <c:bubble3D val="0"/>
            <c:spPr>
              <a:solidFill>
                <a:srgbClr val="9ACB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919C-9649-80E5-005C212E8189}"/>
              </c:ext>
            </c:extLst>
          </c:dPt>
          <c:dLbls>
            <c:dLbl>
              <c:idx val="0"/>
              <c:layout>
                <c:manualLayout>
                  <c:x val="-9.6547213346267979E-2"/>
                  <c:y val="0.12700076890883077"/>
                </c:manualLayout>
              </c:layout>
              <c:tx>
                <c:rich>
                  <a:bodyPr/>
                  <a:lstStyle/>
                  <a:p>
                    <a:fld id="{EE28A8CD-DB1E-554D-98E3-966C358E8889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230BFC85-540E-5549-B679-2169FA253A53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22D-4C6A-AF88-7CCD27D88823}"/>
                </c:ext>
              </c:extLst>
            </c:dLbl>
            <c:dLbl>
              <c:idx val="1"/>
              <c:layout>
                <c:manualLayout>
                  <c:x val="2.8848873852869193E-2"/>
                  <c:y val="8.8443981585120152E-2"/>
                </c:manualLayout>
              </c:layout>
              <c:tx>
                <c:rich>
                  <a:bodyPr/>
                  <a:lstStyle/>
                  <a:p>
                    <a:fld id="{F8D320ED-C613-9F4D-8C79-2627D868A966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ADAA466-274D-8A43-8D2E-B4D450245D5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22D-4C6A-AF88-7CCD27D8882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1003BE-B24F-AB47-9F80-82642C0ECB6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59FA20E-9A7B-D84A-9318-1583FCD4F9AC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22D-4C6A-AF88-7CCD27D8882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C70DF92-3890-D141-9246-E7728C75EAA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1998F00-4485-1B46-B5D0-3573292FD39A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19C-9649-80E5-005C212E8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Osijek!$F$226:$F$229</c:f>
              <c:numCache>
                <c:formatCode>_(* #,##0_);_(* \(#,##0\);_(* "-"??_);_(@_)</c:formatCode>
                <c:ptCount val="4"/>
                <c:pt idx="0">
                  <c:v>958982.22</c:v>
                </c:pt>
                <c:pt idx="1">
                  <c:v>218631.58</c:v>
                </c:pt>
                <c:pt idx="2">
                  <c:v>2071898.47</c:v>
                </c:pt>
                <c:pt idx="3">
                  <c:v>8118517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Osijek!$A$226:$A$229</c15:f>
                <c15:dlblRangeCache>
                  <c:ptCount val="4"/>
                  <c:pt idx="0">
                    <c:v>Revenue from tickets</c:v>
                  </c:pt>
                  <c:pt idx="1">
                    <c:v>Revenue from passes</c:v>
                  </c:pt>
                  <c:pt idx="2">
                    <c:v>Personalised cards</c:v>
                  </c:pt>
                  <c:pt idx="3">
                    <c:v>Compensation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C22D-4C6A-AF88-7CCD27D88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structure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92032008"/>
        <c:axId val="145053704"/>
      </c:scatterChart>
      <c:valAx>
        <c:axId val="1492032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5053704"/>
        <c:crosses val="autoZero"/>
        <c:crossBetween val="midCat"/>
        <c:majorUnit val="1"/>
      </c:valAx>
      <c:valAx>
        <c:axId val="14505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492032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structure (2023)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2</xdr:row>
      <xdr:rowOff>104775</xdr:rowOff>
    </xdr:from>
    <xdr:to>
      <xdr:col>7</xdr:col>
      <xdr:colOff>225630</xdr:colOff>
      <xdr:row>10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7A2AC1-BA14-A864-8237-C8E88DCB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11" b="7076"/>
        <a:stretch/>
      </xdr:blipFill>
      <xdr:spPr>
        <a:xfrm>
          <a:off x="504825" y="485775"/>
          <a:ext cx="3988005" cy="1419225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10</xdr:row>
      <xdr:rowOff>171450</xdr:rowOff>
    </xdr:from>
    <xdr:to>
      <xdr:col>9</xdr:col>
      <xdr:colOff>66676</xdr:colOff>
      <xdr:row>17</xdr:row>
      <xdr:rowOff>28575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518AB70-5393-8108-0C36-068A236E0F43}"/>
            </a:ext>
          </a:extLst>
        </xdr:cNvPr>
        <xdr:cNvSpPr txBox="1"/>
      </xdr:nvSpPr>
      <xdr:spPr>
        <a:xfrm>
          <a:off x="533400" y="2076450"/>
          <a:ext cx="5019676" cy="1190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2000" b="1">
              <a:solidFill>
                <a:schemeClr val="tx1"/>
              </a:solidFill>
            </a:rPr>
            <a:t>Optimizing and greening Public Transport networks through Integration with Urban Planning and data-driven approaches</a:t>
          </a:r>
        </a:p>
      </xdr:txBody>
    </xdr:sp>
    <xdr:clientData/>
  </xdr:twoCellAnchor>
  <xdr:twoCellAnchor>
    <xdr:from>
      <xdr:col>0</xdr:col>
      <xdr:colOff>482600</xdr:colOff>
      <xdr:row>17</xdr:row>
      <xdr:rowOff>76200</xdr:rowOff>
    </xdr:from>
    <xdr:to>
      <xdr:col>9</xdr:col>
      <xdr:colOff>38101</xdr:colOff>
      <xdr:row>25</xdr:row>
      <xdr:rowOff>63500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D9C9B5C-E41B-4CC9-B224-3C11FB6ED4DA}"/>
            </a:ext>
          </a:extLst>
        </xdr:cNvPr>
        <xdr:cNvSpPr txBox="1"/>
      </xdr:nvSpPr>
      <xdr:spPr>
        <a:xfrm>
          <a:off x="482600" y="3206750"/>
          <a:ext cx="5099051" cy="146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600" b="1">
              <a:solidFill>
                <a:schemeClr val="tx1"/>
              </a:solidFill>
            </a:rPr>
            <a:t>Unified database of collected public transport systems</a:t>
          </a:r>
        </a:p>
        <a:p>
          <a:r>
            <a:rPr lang="hr-HR" sz="1600" b="1">
              <a:solidFill>
                <a:schemeClr val="tx1"/>
              </a:solidFill>
            </a:rPr>
            <a:t>D.1.1.2.</a:t>
          </a:r>
        </a:p>
        <a:p>
          <a:endParaRPr lang="hr-HR" sz="1600" b="1">
            <a:solidFill>
              <a:schemeClr val="tx1"/>
            </a:solidFill>
          </a:endParaRPr>
        </a:p>
        <a:p>
          <a:r>
            <a:rPr lang="hr-HR" sz="1400" b="1">
              <a:solidFill>
                <a:schemeClr val="tx1"/>
              </a:solidFill>
            </a:rPr>
            <a:t>Version 1.0.</a:t>
          </a:r>
        </a:p>
        <a:p>
          <a:r>
            <a:rPr lang="hr-HR" sz="1400" b="1">
              <a:solidFill>
                <a:schemeClr val="tx1"/>
              </a:solidFill>
            </a:rPr>
            <a:t>October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06B2B-3708-4028-A69F-4E638935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32</xdr:row>
      <xdr:rowOff>114300</xdr:rowOff>
    </xdr:from>
    <xdr:to>
      <xdr:col>7</xdr:col>
      <xdr:colOff>466725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BEFA449-F4A8-402B-B304-D6BF11B0640C}"/>
            </a:ext>
            <a:ext uri="{147F2762-F138-4A5C-976F-8EAC2B608ADB}">
              <a16:predDERef xmlns:a16="http://schemas.microsoft.com/office/drawing/2014/main" pred="{D5106B2B-3708-4028-A69F-4E638935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38100</xdr:rowOff>
    </xdr:from>
    <xdr:to>
      <xdr:col>7</xdr:col>
      <xdr:colOff>466725</xdr:colOff>
      <xdr:row>81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4D16E852-CE3F-4B77-8A5F-C4F8F469013A}"/>
            </a:ext>
            <a:ext uri="{147F2762-F138-4A5C-976F-8EAC2B608ADB}">
              <a16:predDERef xmlns:a16="http://schemas.microsoft.com/office/drawing/2014/main" pred="{ABEFA449-F4A8-402B-B304-D6BF11B06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86</xdr:row>
      <xdr:rowOff>66675</xdr:rowOff>
    </xdr:from>
    <xdr:to>
      <xdr:col>4</xdr:col>
      <xdr:colOff>820616</xdr:colOff>
      <xdr:row>99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A40E28DD-71E8-455F-AC6E-FA3DFFFDFC77}"/>
            </a:ext>
            <a:ext uri="{147F2762-F138-4A5C-976F-8EAC2B608ADB}">
              <a16:predDERef xmlns:a16="http://schemas.microsoft.com/office/drawing/2014/main" pred="{4D16E852-CE3F-4B77-8A5F-C4F8F4690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128</xdr:row>
      <xdr:rowOff>95250</xdr:rowOff>
    </xdr:from>
    <xdr:to>
      <xdr:col>7</xdr:col>
      <xdr:colOff>428625</xdr:colOff>
      <xdr:row>141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BC000F36-17CC-4475-A5FD-BCDB34B20805}"/>
            </a:ext>
            <a:ext uri="{147F2762-F138-4A5C-976F-8EAC2B608ADB}">
              <a16:predDERef xmlns:a16="http://schemas.microsoft.com/office/drawing/2014/main" pred="{A40E28DD-71E8-455F-AC6E-FA3DFFFDF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163</xdr:row>
      <xdr:rowOff>114300</xdr:rowOff>
    </xdr:from>
    <xdr:to>
      <xdr:col>7</xdr:col>
      <xdr:colOff>419100</xdr:colOff>
      <xdr:row>177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C782F142-C51E-4F33-AD17-3F183D0E9F7F}"/>
            </a:ext>
            <a:ext uri="{147F2762-F138-4A5C-976F-8EAC2B608ADB}">
              <a16:predDERef xmlns:a16="http://schemas.microsoft.com/office/drawing/2014/main" pred="{AB143580-648F-40FF-B589-2C23E119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202</xdr:row>
      <xdr:rowOff>85725</xdr:rowOff>
    </xdr:from>
    <xdr:to>
      <xdr:col>7</xdr:col>
      <xdr:colOff>438150</xdr:colOff>
      <xdr:row>215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29B1C18D-6311-4D17-B949-E3CDB902F8D6}"/>
            </a:ext>
            <a:ext uri="{147F2762-F138-4A5C-976F-8EAC2B608ADB}">
              <a16:predDERef xmlns:a16="http://schemas.microsoft.com/office/drawing/2014/main" pred="{C782F142-C51E-4F33-AD17-3F183D0E9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133350</xdr:colOff>
      <xdr:row>221</xdr:row>
      <xdr:rowOff>85725</xdr:rowOff>
    </xdr:from>
    <xdr:to>
      <xdr:col>7</xdr:col>
      <xdr:colOff>447675</xdr:colOff>
      <xdr:row>234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B2FCFC82-0DB4-4D9A-8637-12CE13B207EA}"/>
            </a:ext>
            <a:ext uri="{147F2762-F138-4A5C-976F-8EAC2B608ADB}">
              <a16:predDERef xmlns:a16="http://schemas.microsoft.com/office/drawing/2014/main" pred="{29B1C18D-6311-4D17-B949-E3CDB902F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514350</xdr:colOff>
      <xdr:row>202</xdr:row>
      <xdr:rowOff>66675</xdr:rowOff>
    </xdr:from>
    <xdr:to>
      <xdr:col>12</xdr:col>
      <xdr:colOff>488461</xdr:colOff>
      <xdr:row>215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5A6401AA-EF64-4575-95D0-98646AA48D14}"/>
            </a:ext>
            <a:ext uri="{147F2762-F138-4A5C-976F-8EAC2B608ADB}">
              <a16:predDERef xmlns:a16="http://schemas.microsoft.com/office/drawing/2014/main" pred="{B2FCFC82-0DB4-4D9A-8637-12CE13B20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523875</xdr:colOff>
      <xdr:row>221</xdr:row>
      <xdr:rowOff>76200</xdr:rowOff>
    </xdr:from>
    <xdr:to>
      <xdr:col>12</xdr:col>
      <xdr:colOff>537307</xdr:colOff>
      <xdr:row>234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246C88E2-075D-4C7E-A764-D4AED55248B2}"/>
            </a:ext>
            <a:ext uri="{147F2762-F138-4A5C-976F-8EAC2B608ADB}">
              <a16:predDERef xmlns:a16="http://schemas.microsoft.com/office/drawing/2014/main" pred="{5A6401AA-EF64-4575-95D0-98646AA48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182</xdr:row>
      <xdr:rowOff>0</xdr:rowOff>
    </xdr:from>
    <xdr:to>
      <xdr:col>7</xdr:col>
      <xdr:colOff>352425</xdr:colOff>
      <xdr:row>195</xdr:row>
      <xdr:rowOff>176823</xdr:rowOff>
    </xdr:to>
    <xdr:graphicFrame macro="">
      <xdr:nvGraphicFramePr>
        <xdr:cNvPr id="16" name="Chart 12">
          <a:extLst>
            <a:ext uri="{FF2B5EF4-FFF2-40B4-BE49-F238E27FC236}">
              <a16:creationId xmlns:a16="http://schemas.microsoft.com/office/drawing/2014/main" id="{55C92C74-2072-DF46-8171-8ABE5C77C0D6}"/>
            </a:ext>
            <a:ext uri="{147F2762-F138-4A5C-976F-8EAC2B608ADB}">
              <a16:predDERef xmlns:a16="http://schemas.microsoft.com/office/drawing/2014/main" pred="{AC1072C9-2B8A-43B8-B3F1-EAFC123A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127000</xdr:colOff>
      <xdr:row>145</xdr:row>
      <xdr:rowOff>0</xdr:rowOff>
    </xdr:from>
    <xdr:to>
      <xdr:col>7</xdr:col>
      <xdr:colOff>468923</xdr:colOff>
      <xdr:row>159</xdr:row>
      <xdr:rowOff>7815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01204FA-175C-0341-9DF4-E5A6FB2EC6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184728</xdr:colOff>
      <xdr:row>204</xdr:row>
      <xdr:rowOff>69274</xdr:rowOff>
    </xdr:from>
    <xdr:to>
      <xdr:col>5</xdr:col>
      <xdr:colOff>796636</xdr:colOff>
      <xdr:row>212</xdr:row>
      <xdr:rowOff>173182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AF35E53-5F7A-B1CE-8D56-BC3D90261CE6}"/>
            </a:ext>
          </a:extLst>
        </xdr:cNvPr>
        <xdr:cNvSpPr txBox="1"/>
      </xdr:nvSpPr>
      <xdr:spPr>
        <a:xfrm>
          <a:off x="1362364" y="42117819"/>
          <a:ext cx="4860636" cy="16740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kern="1200"/>
            <a:t>Financial data not shown</a:t>
          </a:r>
        </a:p>
      </xdr:txBody>
    </xdr:sp>
    <xdr:clientData/>
  </xdr:twoCellAnchor>
  <xdr:twoCellAnchor>
    <xdr:from>
      <xdr:col>1</xdr:col>
      <xdr:colOff>198582</xdr:colOff>
      <xdr:row>224</xdr:row>
      <xdr:rowOff>140856</xdr:rowOff>
    </xdr:from>
    <xdr:to>
      <xdr:col>5</xdr:col>
      <xdr:colOff>810490</xdr:colOff>
      <xdr:row>233</xdr:row>
      <xdr:rowOff>48491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36531CF-2A8C-EC40-90A8-7A54DD0D5B06}"/>
            </a:ext>
          </a:extLst>
        </xdr:cNvPr>
        <xdr:cNvSpPr txBox="1"/>
      </xdr:nvSpPr>
      <xdr:spPr>
        <a:xfrm>
          <a:off x="1376218" y="46172583"/>
          <a:ext cx="4860636" cy="16740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kern="1200"/>
            <a:t>Financial data not shown</a:t>
          </a:r>
        </a:p>
      </xdr:txBody>
    </xdr:sp>
    <xdr:clientData/>
  </xdr:twoCellAnchor>
  <xdr:twoCellAnchor>
    <xdr:from>
      <xdr:col>8</xdr:col>
      <xdr:colOff>154709</xdr:colOff>
      <xdr:row>204</xdr:row>
      <xdr:rowOff>96984</xdr:rowOff>
    </xdr:from>
    <xdr:to>
      <xdr:col>12</xdr:col>
      <xdr:colOff>80819</xdr:colOff>
      <xdr:row>213</xdr:row>
      <xdr:rowOff>4619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7F6FDF1-8F69-E740-B9C5-0A396DE7FABB}"/>
            </a:ext>
          </a:extLst>
        </xdr:cNvPr>
        <xdr:cNvSpPr txBox="1"/>
      </xdr:nvSpPr>
      <xdr:spPr>
        <a:xfrm>
          <a:off x="8282709" y="42145529"/>
          <a:ext cx="2604655" cy="16740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kern="1200"/>
            <a:t>Financial data not shown</a:t>
          </a:r>
        </a:p>
      </xdr:txBody>
    </xdr:sp>
    <xdr:clientData/>
  </xdr:twoCellAnchor>
  <xdr:twoCellAnchor>
    <xdr:from>
      <xdr:col>8</xdr:col>
      <xdr:colOff>99291</xdr:colOff>
      <xdr:row>224</xdr:row>
      <xdr:rowOff>110838</xdr:rowOff>
    </xdr:from>
    <xdr:to>
      <xdr:col>12</xdr:col>
      <xdr:colOff>25401</xdr:colOff>
      <xdr:row>233</xdr:row>
      <xdr:rowOff>18473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486D286-B7B2-1945-A48E-233B894734DD}"/>
            </a:ext>
          </a:extLst>
        </xdr:cNvPr>
        <xdr:cNvSpPr txBox="1"/>
      </xdr:nvSpPr>
      <xdr:spPr>
        <a:xfrm>
          <a:off x="8227291" y="46142565"/>
          <a:ext cx="2604655" cy="16740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kern="1200"/>
            <a:t>Financial data not shown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F50769-F2B5-44EB-BEB9-09D52E55C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32</xdr:row>
      <xdr:rowOff>114300</xdr:rowOff>
    </xdr:from>
    <xdr:to>
      <xdr:col>7</xdr:col>
      <xdr:colOff>485775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F3F792A-0797-49C2-A18A-78626C1EB93D}"/>
            </a:ext>
            <a:ext uri="{147F2762-F138-4A5C-976F-8EAC2B608ADB}">
              <a16:predDERef xmlns:a16="http://schemas.microsoft.com/office/drawing/2014/main" pred="{29F50769-F2B5-44EB-BEB9-09D52E55C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38100</xdr:rowOff>
    </xdr:from>
    <xdr:to>
      <xdr:col>7</xdr:col>
      <xdr:colOff>466725</xdr:colOff>
      <xdr:row>81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E0823ACA-D630-4B79-8D20-14E123B6AD4A}"/>
            </a:ext>
            <a:ext uri="{147F2762-F138-4A5C-976F-8EAC2B608ADB}">
              <a16:predDERef xmlns:a16="http://schemas.microsoft.com/office/drawing/2014/main" pred="{EF3F792A-0797-49C2-A18A-78626C1EB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114301</xdr:colOff>
      <xdr:row>85</xdr:row>
      <xdr:rowOff>66675</xdr:rowOff>
    </xdr:from>
    <xdr:to>
      <xdr:col>5</xdr:col>
      <xdr:colOff>68386</xdr:colOff>
      <xdr:row>98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8F5CC6B9-6C1C-477C-957C-A92A0AF83CCB}"/>
            </a:ext>
            <a:ext uri="{147F2762-F138-4A5C-976F-8EAC2B608ADB}">
              <a16:predDERef xmlns:a16="http://schemas.microsoft.com/office/drawing/2014/main" pred="{E0823ACA-D630-4B79-8D20-14E123B6A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194</xdr:row>
      <xdr:rowOff>95250</xdr:rowOff>
    </xdr:from>
    <xdr:to>
      <xdr:col>7</xdr:col>
      <xdr:colOff>428625</xdr:colOff>
      <xdr:row>207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E3109C7D-615F-402D-8D20-4DAD1EC5E54A}"/>
            </a:ext>
            <a:ext uri="{147F2762-F138-4A5C-976F-8EAC2B608ADB}">
              <a16:predDERef xmlns:a16="http://schemas.microsoft.com/office/drawing/2014/main" pred="{8F5CC6B9-6C1C-477C-957C-A92A0AF83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246</xdr:row>
      <xdr:rowOff>123825</xdr:rowOff>
    </xdr:from>
    <xdr:to>
      <xdr:col>7</xdr:col>
      <xdr:colOff>428625</xdr:colOff>
      <xdr:row>260</xdr:row>
      <xdr:rowOff>85725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F3652DC7-7E22-488B-9029-20FD0D609F11}"/>
            </a:ext>
            <a:ext uri="{147F2762-F138-4A5C-976F-8EAC2B608ADB}">
              <a16:predDERef xmlns:a16="http://schemas.microsoft.com/office/drawing/2014/main" pred="{8FF62033-4215-4796-99E1-B61B7770F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228</xdr:row>
      <xdr:rowOff>114300</xdr:rowOff>
    </xdr:from>
    <xdr:to>
      <xdr:col>7</xdr:col>
      <xdr:colOff>419100</xdr:colOff>
      <xdr:row>242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23D459B5-5DEF-4692-8AFD-2C31A225724E}"/>
            </a:ext>
            <a:ext uri="{147F2762-F138-4A5C-976F-8EAC2B608ADB}">
              <a16:predDERef xmlns:a16="http://schemas.microsoft.com/office/drawing/2014/main" pred="{F3652DC7-7E22-488B-9029-20FD0D60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265</xdr:row>
      <xdr:rowOff>85725</xdr:rowOff>
    </xdr:from>
    <xdr:to>
      <xdr:col>7</xdr:col>
      <xdr:colOff>438150</xdr:colOff>
      <xdr:row>278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955143C9-6B32-40B0-97C9-F4763378A49B}"/>
            </a:ext>
            <a:ext uri="{147F2762-F138-4A5C-976F-8EAC2B608ADB}">
              <a16:predDERef xmlns:a16="http://schemas.microsoft.com/office/drawing/2014/main" pred="{23D459B5-5DEF-4692-8AFD-2C31A2257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284</xdr:row>
      <xdr:rowOff>85725</xdr:rowOff>
    </xdr:from>
    <xdr:to>
      <xdr:col>7</xdr:col>
      <xdr:colOff>447675</xdr:colOff>
      <xdr:row>297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4413C1E0-A80C-4BB3-8B08-16EEEA25B18E}"/>
            </a:ext>
            <a:ext uri="{147F2762-F138-4A5C-976F-8EAC2B608ADB}">
              <a16:predDERef xmlns:a16="http://schemas.microsoft.com/office/drawing/2014/main" pred="{955143C9-6B32-40B0-97C9-F4763378A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514350</xdr:colOff>
      <xdr:row>265</xdr:row>
      <xdr:rowOff>66675</xdr:rowOff>
    </xdr:from>
    <xdr:to>
      <xdr:col>12</xdr:col>
      <xdr:colOff>39077</xdr:colOff>
      <xdr:row>278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46E429F8-A22F-4537-B272-E63A3C1DD100}"/>
            </a:ext>
            <a:ext uri="{147F2762-F138-4A5C-976F-8EAC2B608ADB}">
              <a16:predDERef xmlns:a16="http://schemas.microsoft.com/office/drawing/2014/main" pred="{4413C1E0-A80C-4BB3-8B08-16EEEA25B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523876</xdr:colOff>
      <xdr:row>284</xdr:row>
      <xdr:rowOff>76200</xdr:rowOff>
    </xdr:from>
    <xdr:to>
      <xdr:col>12</xdr:col>
      <xdr:colOff>68386</xdr:colOff>
      <xdr:row>297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72D71AE2-0592-423F-94C7-EAB0A6431A95}"/>
            </a:ext>
            <a:ext uri="{147F2762-F138-4A5C-976F-8EAC2B608ADB}">
              <a16:predDERef xmlns:a16="http://schemas.microsoft.com/office/drawing/2014/main" pred="{46E429F8-A22F-4537-B272-E63A3C1DD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29308</xdr:colOff>
      <xdr:row>210</xdr:row>
      <xdr:rowOff>117231</xdr:rowOff>
    </xdr:from>
    <xdr:to>
      <xdr:col>6</xdr:col>
      <xdr:colOff>722923</xdr:colOff>
      <xdr:row>224</xdr:row>
      <xdr:rowOff>125046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781FE9B-3E0C-BF44-9E98-2E6A3D5C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202E7D-90BC-41AD-A4A5-A22B9AE0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32</xdr:row>
      <xdr:rowOff>114300</xdr:rowOff>
    </xdr:from>
    <xdr:to>
      <xdr:col>7</xdr:col>
      <xdr:colOff>485775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6485A1F-39C1-4BBB-82E4-B4E09DF30778}"/>
            </a:ext>
            <a:ext uri="{147F2762-F138-4A5C-976F-8EAC2B608ADB}">
              <a16:predDERef xmlns:a16="http://schemas.microsoft.com/office/drawing/2014/main" pred="{3C202E7D-90BC-41AD-A4A5-A22B9AE02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38100</xdr:rowOff>
    </xdr:from>
    <xdr:to>
      <xdr:col>7</xdr:col>
      <xdr:colOff>466725</xdr:colOff>
      <xdr:row>81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70245DD-8558-4DCC-BDD3-719D506F0C8F}"/>
            </a:ext>
            <a:ext uri="{147F2762-F138-4A5C-976F-8EAC2B608ADB}">
              <a16:predDERef xmlns:a16="http://schemas.microsoft.com/office/drawing/2014/main" pred="{36485A1F-39C1-4BBB-82E4-B4E09DF30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85</xdr:row>
      <xdr:rowOff>66675</xdr:rowOff>
    </xdr:from>
    <xdr:to>
      <xdr:col>4</xdr:col>
      <xdr:colOff>478693</xdr:colOff>
      <xdr:row>98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30D8816E-7BEA-4EB6-B350-2B0392458D31}"/>
            </a:ext>
            <a:ext uri="{147F2762-F138-4A5C-976F-8EAC2B608ADB}">
              <a16:predDERef xmlns:a16="http://schemas.microsoft.com/office/drawing/2014/main" pred="{070245DD-8558-4DCC-BDD3-719D506F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116</xdr:row>
      <xdr:rowOff>95250</xdr:rowOff>
    </xdr:from>
    <xdr:to>
      <xdr:col>7</xdr:col>
      <xdr:colOff>428625</xdr:colOff>
      <xdr:row>129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C03EAF53-B6F1-4F88-ACB7-11D347D7340B}"/>
            </a:ext>
            <a:ext uri="{147F2762-F138-4A5C-976F-8EAC2B608ADB}">
              <a16:predDERef xmlns:a16="http://schemas.microsoft.com/office/drawing/2014/main" pred="{30D8816E-7BEA-4EB6-B350-2B0392458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168</xdr:row>
      <xdr:rowOff>123825</xdr:rowOff>
    </xdr:from>
    <xdr:to>
      <xdr:col>7</xdr:col>
      <xdr:colOff>428625</xdr:colOff>
      <xdr:row>182</xdr:row>
      <xdr:rowOff>85725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30FD58AC-7A02-4DDD-BD70-9769E6B24ED7}"/>
            </a:ext>
            <a:ext uri="{147F2762-F138-4A5C-976F-8EAC2B608ADB}">
              <a16:predDERef xmlns:a16="http://schemas.microsoft.com/office/drawing/2014/main" pred="{ABC13775-A304-45AA-A3A1-029EE2C62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150</xdr:row>
      <xdr:rowOff>114300</xdr:rowOff>
    </xdr:from>
    <xdr:to>
      <xdr:col>7</xdr:col>
      <xdr:colOff>419100</xdr:colOff>
      <xdr:row>164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C86FCE80-AB7F-4E35-9C71-C2FDB55A6C16}"/>
            </a:ext>
            <a:ext uri="{147F2762-F138-4A5C-976F-8EAC2B608ADB}">
              <a16:predDERef xmlns:a16="http://schemas.microsoft.com/office/drawing/2014/main" pred="{30FD58AC-7A02-4DDD-BD70-9769E6B24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187</xdr:row>
      <xdr:rowOff>85725</xdr:rowOff>
    </xdr:from>
    <xdr:to>
      <xdr:col>7</xdr:col>
      <xdr:colOff>438150</xdr:colOff>
      <xdr:row>200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807D7E2D-2CAD-4A85-A016-3773194DE143}"/>
            </a:ext>
            <a:ext uri="{147F2762-F138-4A5C-976F-8EAC2B608ADB}">
              <a16:predDERef xmlns:a16="http://schemas.microsoft.com/office/drawing/2014/main" pred="{C86FCE80-AB7F-4E35-9C71-C2FDB55A6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206</xdr:row>
      <xdr:rowOff>85725</xdr:rowOff>
    </xdr:from>
    <xdr:to>
      <xdr:col>7</xdr:col>
      <xdr:colOff>447675</xdr:colOff>
      <xdr:row>219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B5C2D99D-4DE7-4F40-A0D9-B9C58D818F64}"/>
            </a:ext>
            <a:ext uri="{147F2762-F138-4A5C-976F-8EAC2B608ADB}">
              <a16:predDERef xmlns:a16="http://schemas.microsoft.com/office/drawing/2014/main" pred="{807D7E2D-2CAD-4A85-A016-3773194DE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514350</xdr:colOff>
      <xdr:row>187</xdr:row>
      <xdr:rowOff>66675</xdr:rowOff>
    </xdr:from>
    <xdr:to>
      <xdr:col>12</xdr:col>
      <xdr:colOff>48846</xdr:colOff>
      <xdr:row>200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82AE5C94-E492-4690-950E-209BBB0ABA96}"/>
            </a:ext>
            <a:ext uri="{147F2762-F138-4A5C-976F-8EAC2B608ADB}">
              <a16:predDERef xmlns:a16="http://schemas.microsoft.com/office/drawing/2014/main" pred="{B5C2D99D-4DE7-4F40-A0D9-B9C58D818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523876</xdr:colOff>
      <xdr:row>206</xdr:row>
      <xdr:rowOff>76200</xdr:rowOff>
    </xdr:from>
    <xdr:to>
      <xdr:col>12</xdr:col>
      <xdr:colOff>78155</xdr:colOff>
      <xdr:row>219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355D40B4-A345-4408-8614-D74A1341B8B4}"/>
            </a:ext>
            <a:ext uri="{147F2762-F138-4A5C-976F-8EAC2B608ADB}">
              <a16:predDERef xmlns:a16="http://schemas.microsoft.com/office/drawing/2014/main" pred="{82AE5C94-E492-4690-950E-209BBB0A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78154</xdr:colOff>
      <xdr:row>132</xdr:row>
      <xdr:rowOff>97691</xdr:rowOff>
    </xdr:from>
    <xdr:to>
      <xdr:col>7</xdr:col>
      <xdr:colOff>468923</xdr:colOff>
      <xdr:row>146</xdr:row>
      <xdr:rowOff>105507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7F75AE8-7D3E-AE42-A073-6351B22CF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FFA67-3FCE-427B-A5DB-B036C8B9B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32</xdr:row>
      <xdr:rowOff>114300</xdr:rowOff>
    </xdr:from>
    <xdr:to>
      <xdr:col>9</xdr:col>
      <xdr:colOff>625231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C530F0-2CC3-4B2C-B50E-74B8AF47A191}"/>
            </a:ext>
            <a:ext uri="{147F2762-F138-4A5C-976F-8EAC2B608ADB}">
              <a16:predDERef xmlns:a16="http://schemas.microsoft.com/office/drawing/2014/main" pred="{9DCFFA67-3FCE-427B-A5DB-B036C8B9B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38100</xdr:rowOff>
    </xdr:from>
    <xdr:to>
      <xdr:col>7</xdr:col>
      <xdr:colOff>466725</xdr:colOff>
      <xdr:row>81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D0EBE3F8-20B2-4625-97FD-09F99DF59AD9}"/>
            </a:ext>
            <a:ext uri="{147F2762-F138-4A5C-976F-8EAC2B608ADB}">
              <a16:predDERef xmlns:a16="http://schemas.microsoft.com/office/drawing/2014/main" pred="{B2C530F0-2CC3-4B2C-B50E-74B8AF47A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85</xdr:row>
      <xdr:rowOff>66675</xdr:rowOff>
    </xdr:from>
    <xdr:to>
      <xdr:col>4</xdr:col>
      <xdr:colOff>576384</xdr:colOff>
      <xdr:row>98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F89C131E-E49B-4D61-8613-1FC9DBD45014}"/>
            </a:ext>
            <a:ext uri="{147F2762-F138-4A5C-976F-8EAC2B608ADB}">
              <a16:predDERef xmlns:a16="http://schemas.microsoft.com/office/drawing/2014/main" pred="{D0EBE3F8-20B2-4625-97FD-09F99DF59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117</xdr:row>
      <xdr:rowOff>95250</xdr:rowOff>
    </xdr:from>
    <xdr:to>
      <xdr:col>7</xdr:col>
      <xdr:colOff>428625</xdr:colOff>
      <xdr:row>130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FC7FD714-BD4F-4104-9239-4894924A04E0}"/>
            </a:ext>
            <a:ext uri="{147F2762-F138-4A5C-976F-8EAC2B608ADB}">
              <a16:predDERef xmlns:a16="http://schemas.microsoft.com/office/drawing/2014/main" pred="{F89C131E-E49B-4D61-8613-1FC9DBD45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169</xdr:row>
      <xdr:rowOff>123825</xdr:rowOff>
    </xdr:from>
    <xdr:to>
      <xdr:col>7</xdr:col>
      <xdr:colOff>428625</xdr:colOff>
      <xdr:row>183</xdr:row>
      <xdr:rowOff>85725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C701748E-84F0-4AAD-8F2A-055A6904D910}"/>
            </a:ext>
            <a:ext uri="{147F2762-F138-4A5C-976F-8EAC2B608ADB}">
              <a16:predDERef xmlns:a16="http://schemas.microsoft.com/office/drawing/2014/main" pred="{03D91CC9-5192-4CEF-B3B0-FCBE34E2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151</xdr:row>
      <xdr:rowOff>114300</xdr:rowOff>
    </xdr:from>
    <xdr:to>
      <xdr:col>7</xdr:col>
      <xdr:colOff>419100</xdr:colOff>
      <xdr:row>165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C8D8C854-C645-4F45-9688-60A16E160505}"/>
            </a:ext>
            <a:ext uri="{147F2762-F138-4A5C-976F-8EAC2B608ADB}">
              <a16:predDERef xmlns:a16="http://schemas.microsoft.com/office/drawing/2014/main" pred="{C701748E-84F0-4AAD-8F2A-055A6904D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188</xdr:row>
      <xdr:rowOff>85725</xdr:rowOff>
    </xdr:from>
    <xdr:to>
      <xdr:col>7</xdr:col>
      <xdr:colOff>438150</xdr:colOff>
      <xdr:row>201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F0B1B166-0103-4280-B214-78C7EFB52458}"/>
            </a:ext>
            <a:ext uri="{147F2762-F138-4A5C-976F-8EAC2B608ADB}">
              <a16:predDERef xmlns:a16="http://schemas.microsoft.com/office/drawing/2014/main" pred="{C8D8C854-C645-4F45-9688-60A16E160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207</xdr:row>
      <xdr:rowOff>85725</xdr:rowOff>
    </xdr:from>
    <xdr:to>
      <xdr:col>7</xdr:col>
      <xdr:colOff>447675</xdr:colOff>
      <xdr:row>220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D50ABB7C-5377-410D-8C4E-934AE6794F20}"/>
            </a:ext>
            <a:ext uri="{147F2762-F138-4A5C-976F-8EAC2B608ADB}">
              <a16:predDERef xmlns:a16="http://schemas.microsoft.com/office/drawing/2014/main" pred="{F0B1B166-0103-4280-B214-78C7EFB52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514351</xdr:colOff>
      <xdr:row>188</xdr:row>
      <xdr:rowOff>66675</xdr:rowOff>
    </xdr:from>
    <xdr:to>
      <xdr:col>12</xdr:col>
      <xdr:colOff>547078</xdr:colOff>
      <xdr:row>201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5AA65560-E29B-4A07-A803-BD96BC6DEF37}"/>
            </a:ext>
            <a:ext uri="{147F2762-F138-4A5C-976F-8EAC2B608ADB}">
              <a16:predDERef xmlns:a16="http://schemas.microsoft.com/office/drawing/2014/main" pred="{D50ABB7C-5377-410D-8C4E-934AE6794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523875</xdr:colOff>
      <xdr:row>207</xdr:row>
      <xdr:rowOff>76200</xdr:rowOff>
    </xdr:from>
    <xdr:to>
      <xdr:col>12</xdr:col>
      <xdr:colOff>576385</xdr:colOff>
      <xdr:row>220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D3EF7FA7-9D97-41D3-A368-92B946445431}"/>
            </a:ext>
            <a:ext uri="{147F2762-F138-4A5C-976F-8EAC2B608ADB}">
              <a16:predDERef xmlns:a16="http://schemas.microsoft.com/office/drawing/2014/main" pred="{5AA65560-E29B-4A07-A803-BD96BC6DE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58616</xdr:colOff>
      <xdr:row>133</xdr:row>
      <xdr:rowOff>78154</xdr:rowOff>
    </xdr:from>
    <xdr:to>
      <xdr:col>7</xdr:col>
      <xdr:colOff>332154</xdr:colOff>
      <xdr:row>147</xdr:row>
      <xdr:rowOff>85969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827AF9A-DCC3-3047-95D1-84F4122AA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396DA5-1858-4185-8835-61AE359A3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32</xdr:row>
      <xdr:rowOff>114300</xdr:rowOff>
    </xdr:from>
    <xdr:to>
      <xdr:col>9</xdr:col>
      <xdr:colOff>234461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7628F2-38B5-4897-91DB-6343F688C177}"/>
            </a:ext>
            <a:ext uri="{147F2762-F138-4A5C-976F-8EAC2B608ADB}">
              <a16:predDERef xmlns:a16="http://schemas.microsoft.com/office/drawing/2014/main" pred="{5B396DA5-1858-4185-8835-61AE359A3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38100</xdr:rowOff>
    </xdr:from>
    <xdr:to>
      <xdr:col>7</xdr:col>
      <xdr:colOff>466725</xdr:colOff>
      <xdr:row>81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93F3BCB3-BDB2-4C5B-A2EC-94F3208297EB}"/>
            </a:ext>
            <a:ext uri="{147F2762-F138-4A5C-976F-8EAC2B608ADB}">
              <a16:predDERef xmlns:a16="http://schemas.microsoft.com/office/drawing/2014/main" pred="{467628F2-38B5-4897-91DB-6343F688C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85</xdr:row>
      <xdr:rowOff>66675</xdr:rowOff>
    </xdr:from>
    <xdr:to>
      <xdr:col>4</xdr:col>
      <xdr:colOff>605693</xdr:colOff>
      <xdr:row>98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8110151D-1C58-43A4-B666-2AEBD96206FA}"/>
            </a:ext>
            <a:ext uri="{147F2762-F138-4A5C-976F-8EAC2B608ADB}">
              <a16:predDERef xmlns:a16="http://schemas.microsoft.com/office/drawing/2014/main" pred="{93F3BCB3-BDB2-4C5B-A2EC-94F320829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112</xdr:row>
      <xdr:rowOff>95250</xdr:rowOff>
    </xdr:from>
    <xdr:to>
      <xdr:col>7</xdr:col>
      <xdr:colOff>428625</xdr:colOff>
      <xdr:row>125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045FBC0C-C800-4184-B051-16D2B1C2AD36}"/>
            </a:ext>
            <a:ext uri="{147F2762-F138-4A5C-976F-8EAC2B608ADB}">
              <a16:predDERef xmlns:a16="http://schemas.microsoft.com/office/drawing/2014/main" pred="{8110151D-1C58-43A4-B666-2AEBD9620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164</xdr:row>
      <xdr:rowOff>123825</xdr:rowOff>
    </xdr:from>
    <xdr:to>
      <xdr:col>7</xdr:col>
      <xdr:colOff>428625</xdr:colOff>
      <xdr:row>178</xdr:row>
      <xdr:rowOff>85725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8BCC9AFC-FF4D-482D-B660-90E52CD47981}"/>
            </a:ext>
            <a:ext uri="{147F2762-F138-4A5C-976F-8EAC2B608ADB}">
              <a16:predDERef xmlns:a16="http://schemas.microsoft.com/office/drawing/2014/main" pred="{BDC2A447-1DEC-4698-851D-5D1B700DD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146</xdr:row>
      <xdr:rowOff>114300</xdr:rowOff>
    </xdr:from>
    <xdr:to>
      <xdr:col>7</xdr:col>
      <xdr:colOff>419100</xdr:colOff>
      <xdr:row>160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3F822962-F3C0-49AA-A9C5-187FC50B8E53}"/>
            </a:ext>
            <a:ext uri="{147F2762-F138-4A5C-976F-8EAC2B608ADB}">
              <a16:predDERef xmlns:a16="http://schemas.microsoft.com/office/drawing/2014/main" pred="{8BCC9AFC-FF4D-482D-B660-90E52CD47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183</xdr:row>
      <xdr:rowOff>85725</xdr:rowOff>
    </xdr:from>
    <xdr:to>
      <xdr:col>7</xdr:col>
      <xdr:colOff>438150</xdr:colOff>
      <xdr:row>196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0E5B2E7E-8B52-45ED-AB33-7D3306FAEE80}"/>
            </a:ext>
            <a:ext uri="{147F2762-F138-4A5C-976F-8EAC2B608ADB}">
              <a16:predDERef xmlns:a16="http://schemas.microsoft.com/office/drawing/2014/main" pred="{3F822962-F3C0-49AA-A9C5-187FC50B8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202</xdr:row>
      <xdr:rowOff>85725</xdr:rowOff>
    </xdr:from>
    <xdr:to>
      <xdr:col>7</xdr:col>
      <xdr:colOff>447675</xdr:colOff>
      <xdr:row>215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6AAD76AF-EB90-4D54-B88C-181EAD7A8D4F}"/>
            </a:ext>
            <a:ext uri="{147F2762-F138-4A5C-976F-8EAC2B608ADB}">
              <a16:predDERef xmlns:a16="http://schemas.microsoft.com/office/drawing/2014/main" pred="{0E5B2E7E-8B52-45ED-AB33-7D3306FA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514350</xdr:colOff>
      <xdr:row>183</xdr:row>
      <xdr:rowOff>66675</xdr:rowOff>
    </xdr:from>
    <xdr:to>
      <xdr:col>12</xdr:col>
      <xdr:colOff>400538</xdr:colOff>
      <xdr:row>196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A0776E8A-CDA2-4C69-9B88-11A884775BE9}"/>
            </a:ext>
            <a:ext uri="{147F2762-F138-4A5C-976F-8EAC2B608ADB}">
              <a16:predDERef xmlns:a16="http://schemas.microsoft.com/office/drawing/2014/main" pred="{6AAD76AF-EB90-4D54-B88C-181EAD7A8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523875</xdr:colOff>
      <xdr:row>202</xdr:row>
      <xdr:rowOff>76200</xdr:rowOff>
    </xdr:from>
    <xdr:to>
      <xdr:col>12</xdr:col>
      <xdr:colOff>488461</xdr:colOff>
      <xdr:row>215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0D464C5B-7CD4-438C-B732-F0CB112A9B38}"/>
            </a:ext>
            <a:ext uri="{147F2762-F138-4A5C-976F-8EAC2B608ADB}">
              <a16:predDERef xmlns:a16="http://schemas.microsoft.com/office/drawing/2014/main" pred="{A0776E8A-CDA2-4C69-9B88-11A884775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29309</xdr:colOff>
      <xdr:row>128</xdr:row>
      <xdr:rowOff>87924</xdr:rowOff>
    </xdr:from>
    <xdr:to>
      <xdr:col>5</xdr:col>
      <xdr:colOff>595923</xdr:colOff>
      <xdr:row>142</xdr:row>
      <xdr:rowOff>95739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2F8859-8398-4E4E-8DAF-CA442C1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12</xdr:row>
      <xdr:rowOff>171450</xdr:rowOff>
    </xdr:from>
    <xdr:to>
      <xdr:col>7</xdr:col>
      <xdr:colOff>447675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D69093-F690-4954-8780-FF18F35E9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32</xdr:row>
      <xdr:rowOff>114300</xdr:rowOff>
    </xdr:from>
    <xdr:to>
      <xdr:col>7</xdr:col>
      <xdr:colOff>485775</xdr:colOff>
      <xdr:row>46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B4C2720-E5A3-4DE7-AC85-527B7562D1D1}"/>
            </a:ext>
            <a:ext uri="{147F2762-F138-4A5C-976F-8EAC2B608ADB}">
              <a16:predDERef xmlns:a16="http://schemas.microsoft.com/office/drawing/2014/main" pred="{0CD69093-F690-4954-8780-FF18F35E9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72</xdr:row>
      <xdr:rowOff>38100</xdr:rowOff>
    </xdr:from>
    <xdr:to>
      <xdr:col>7</xdr:col>
      <xdr:colOff>466725</xdr:colOff>
      <xdr:row>80</xdr:row>
      <xdr:rowOff>28575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3DD47529-660E-46AD-A7C0-FE2CA86EC73A}"/>
            </a:ext>
            <a:ext uri="{147F2762-F138-4A5C-976F-8EAC2B608ADB}">
              <a16:predDERef xmlns:a16="http://schemas.microsoft.com/office/drawing/2014/main" pred="{FB4C2720-E5A3-4DE7-AC85-527B7562D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114301</xdr:colOff>
      <xdr:row>84</xdr:row>
      <xdr:rowOff>66675</xdr:rowOff>
    </xdr:from>
    <xdr:to>
      <xdr:col>4</xdr:col>
      <xdr:colOff>683848</xdr:colOff>
      <xdr:row>97</xdr:row>
      <xdr:rowOff>104775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61181604-0AB7-4203-929E-914ECA4D0749}"/>
            </a:ext>
            <a:ext uri="{147F2762-F138-4A5C-976F-8EAC2B608ADB}">
              <a16:predDERef xmlns:a16="http://schemas.microsoft.com/office/drawing/2014/main" pred="{3DD47529-660E-46AD-A7C0-FE2CA86EC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119</xdr:row>
      <xdr:rowOff>95250</xdr:rowOff>
    </xdr:from>
    <xdr:to>
      <xdr:col>7</xdr:col>
      <xdr:colOff>428625</xdr:colOff>
      <xdr:row>132</xdr:row>
      <xdr:rowOff>114300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6117DA82-58FE-44C0-9139-C0B8D0B68F3D}"/>
            </a:ext>
            <a:ext uri="{147F2762-F138-4A5C-976F-8EAC2B608ADB}">
              <a16:predDERef xmlns:a16="http://schemas.microsoft.com/office/drawing/2014/main" pred="{61181604-0AB7-4203-929E-914ECA4D0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171</xdr:row>
      <xdr:rowOff>123825</xdr:rowOff>
    </xdr:from>
    <xdr:to>
      <xdr:col>7</xdr:col>
      <xdr:colOff>428625</xdr:colOff>
      <xdr:row>185</xdr:row>
      <xdr:rowOff>85725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EADDA116-05BD-45DD-9FBF-02667C897CBB}"/>
            </a:ext>
            <a:ext uri="{147F2762-F138-4A5C-976F-8EAC2B608ADB}">
              <a16:predDERef xmlns:a16="http://schemas.microsoft.com/office/drawing/2014/main" pred="{62A1229E-BFB5-463A-99D8-15B97AD86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153</xdr:row>
      <xdr:rowOff>114300</xdr:rowOff>
    </xdr:from>
    <xdr:to>
      <xdr:col>7</xdr:col>
      <xdr:colOff>419100</xdr:colOff>
      <xdr:row>167</xdr:row>
      <xdr:rowOff>76200</xdr:rowOff>
    </xdr:to>
    <xdr:graphicFrame macro="">
      <xdr:nvGraphicFramePr>
        <xdr:cNvPr id="9" name="Chart 13">
          <a:extLst>
            <a:ext uri="{FF2B5EF4-FFF2-40B4-BE49-F238E27FC236}">
              <a16:creationId xmlns:a16="http://schemas.microsoft.com/office/drawing/2014/main" id="{85647980-C5D8-42D8-9A07-55D03DF1A87D}"/>
            </a:ext>
            <a:ext uri="{147F2762-F138-4A5C-976F-8EAC2B608ADB}">
              <a16:predDERef xmlns:a16="http://schemas.microsoft.com/office/drawing/2014/main" pred="{EADDA116-05BD-45DD-9FBF-02667C897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190</xdr:row>
      <xdr:rowOff>85725</xdr:rowOff>
    </xdr:from>
    <xdr:to>
      <xdr:col>7</xdr:col>
      <xdr:colOff>438150</xdr:colOff>
      <xdr:row>203</xdr:row>
      <xdr:rowOff>104775</xdr:rowOff>
    </xdr:to>
    <xdr:graphicFrame macro="">
      <xdr:nvGraphicFramePr>
        <xdr:cNvPr id="10" name="Chart 14">
          <a:extLst>
            <a:ext uri="{FF2B5EF4-FFF2-40B4-BE49-F238E27FC236}">
              <a16:creationId xmlns:a16="http://schemas.microsoft.com/office/drawing/2014/main" id="{9C71E369-8181-4EA3-A98F-50236EE0ED11}"/>
            </a:ext>
            <a:ext uri="{147F2762-F138-4A5C-976F-8EAC2B608ADB}">
              <a16:predDERef xmlns:a16="http://schemas.microsoft.com/office/drawing/2014/main" pred="{85647980-C5D8-42D8-9A07-55D03DF1A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210</xdr:row>
      <xdr:rowOff>85725</xdr:rowOff>
    </xdr:from>
    <xdr:to>
      <xdr:col>7</xdr:col>
      <xdr:colOff>447675</xdr:colOff>
      <xdr:row>223</xdr:row>
      <xdr:rowOff>104775</xdr:rowOff>
    </xdr:to>
    <xdr:graphicFrame macro="">
      <xdr:nvGraphicFramePr>
        <xdr:cNvPr id="11" name="Chart 15">
          <a:extLst>
            <a:ext uri="{FF2B5EF4-FFF2-40B4-BE49-F238E27FC236}">
              <a16:creationId xmlns:a16="http://schemas.microsoft.com/office/drawing/2014/main" id="{CD781716-139C-4235-BDF6-02C69B69FD37}"/>
            </a:ext>
            <a:ext uri="{147F2762-F138-4A5C-976F-8EAC2B608ADB}">
              <a16:predDERef xmlns:a16="http://schemas.microsoft.com/office/drawing/2014/main" pred="{9C71E369-8181-4EA3-A98F-50236EE0E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514351</xdr:colOff>
      <xdr:row>190</xdr:row>
      <xdr:rowOff>66675</xdr:rowOff>
    </xdr:from>
    <xdr:to>
      <xdr:col>11</xdr:col>
      <xdr:colOff>586155</xdr:colOff>
      <xdr:row>203</xdr:row>
      <xdr:rowOff>95250</xdr:rowOff>
    </xdr:to>
    <xdr:graphicFrame macro="">
      <xdr:nvGraphicFramePr>
        <xdr:cNvPr id="12" name="Chart 16">
          <a:extLst>
            <a:ext uri="{FF2B5EF4-FFF2-40B4-BE49-F238E27FC236}">
              <a16:creationId xmlns:a16="http://schemas.microsoft.com/office/drawing/2014/main" id="{92A9D361-70F7-40C3-BFF9-04DAE8DBA11F}"/>
            </a:ext>
            <a:ext uri="{147F2762-F138-4A5C-976F-8EAC2B608ADB}">
              <a16:predDERef xmlns:a16="http://schemas.microsoft.com/office/drawing/2014/main" pred="{CD781716-139C-4235-BDF6-02C69B69F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523875</xdr:colOff>
      <xdr:row>210</xdr:row>
      <xdr:rowOff>76200</xdr:rowOff>
    </xdr:from>
    <xdr:to>
      <xdr:col>12</xdr:col>
      <xdr:colOff>9769</xdr:colOff>
      <xdr:row>223</xdr:row>
      <xdr:rowOff>104775</xdr:rowOff>
    </xdr:to>
    <xdr:graphicFrame macro="">
      <xdr:nvGraphicFramePr>
        <xdr:cNvPr id="13" name="Chart 17">
          <a:extLst>
            <a:ext uri="{FF2B5EF4-FFF2-40B4-BE49-F238E27FC236}">
              <a16:creationId xmlns:a16="http://schemas.microsoft.com/office/drawing/2014/main" id="{3C169241-4403-4DDF-873D-B29D97015507}"/>
            </a:ext>
            <a:ext uri="{147F2762-F138-4A5C-976F-8EAC2B608ADB}">
              <a16:predDERef xmlns:a16="http://schemas.microsoft.com/office/drawing/2014/main" pred="{92A9D361-70F7-40C3-BFF9-04DAE8DB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terreg-central.eu/projects/opti-up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367A7-F9C4-45B2-8BFD-36A7689A9950}">
  <dimension ref="A1"/>
  <sheetViews>
    <sheetView showGridLines="0" topLeftCell="A2" workbookViewId="0">
      <selection activeCell="L14" sqref="L14"/>
    </sheetView>
  </sheetViews>
  <sheetFormatPr baseColWidth="10" defaultColWidth="8.83203125" defaultRowHeight="15" x14ac:dyDescent="0.2"/>
  <sheetData/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6ABEA-0A4E-4407-B437-8EBFE391E896}">
  <dimension ref="A1:O45"/>
  <sheetViews>
    <sheetView showGridLines="0" topLeftCell="A3" zoomScale="63" zoomScaleNormal="130" workbookViewId="0">
      <selection activeCell="S19" sqref="S19"/>
    </sheetView>
  </sheetViews>
  <sheetFormatPr baseColWidth="10" defaultColWidth="8.83203125" defaultRowHeight="15" x14ac:dyDescent="0.2"/>
  <cols>
    <col min="1" max="1" width="5.5" customWidth="1"/>
    <col min="2" max="2" width="11.83203125" customWidth="1"/>
    <col min="3" max="3" width="9.33203125" customWidth="1"/>
    <col min="11" max="11" width="0.33203125" customWidth="1"/>
    <col min="12" max="15" width="8.83203125" hidden="1" customWidth="1"/>
  </cols>
  <sheetData>
    <row r="1" spans="1:15" ht="33" thickBot="1" x14ac:dyDescent="0.45">
      <c r="A1" s="79" t="s">
        <v>0</v>
      </c>
      <c r="B1" s="79"/>
      <c r="C1" s="79"/>
      <c r="D1" s="79"/>
    </row>
    <row r="2" spans="1:15" ht="16" thickTop="1" x14ac:dyDescent="0.2"/>
    <row r="3" spans="1:15" ht="24" x14ac:dyDescent="0.3">
      <c r="A3" s="95" t="s">
        <v>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5"/>
    </row>
    <row r="4" spans="1:15" ht="15" customHeight="1" x14ac:dyDescent="0.2">
      <c r="A4" s="33"/>
      <c r="B4" s="90" t="s">
        <v>1</v>
      </c>
      <c r="C4" s="91"/>
      <c r="D4" s="99" t="s">
        <v>2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100"/>
    </row>
    <row r="5" spans="1:15" ht="32" customHeight="1" x14ac:dyDescent="0.2">
      <c r="A5" s="33"/>
      <c r="B5" s="90" t="s">
        <v>3</v>
      </c>
      <c r="C5" s="91"/>
      <c r="D5" s="97" t="s">
        <v>4</v>
      </c>
      <c r="E5" s="97"/>
      <c r="F5" s="97"/>
      <c r="G5" s="97"/>
      <c r="H5" s="97"/>
      <c r="I5" s="97"/>
      <c r="J5" s="97"/>
      <c r="K5" s="97"/>
      <c r="L5" s="97"/>
      <c r="M5" s="97"/>
      <c r="N5" s="97"/>
      <c r="O5" s="98"/>
    </row>
    <row r="6" spans="1:15" ht="4.5" customHeight="1" x14ac:dyDescent="0.2">
      <c r="A6" s="33"/>
      <c r="B6" s="92"/>
      <c r="C6" s="91"/>
      <c r="D6" s="93"/>
      <c r="E6" s="94"/>
      <c r="F6" s="94"/>
      <c r="G6" s="94"/>
      <c r="H6" s="94"/>
      <c r="I6" s="94"/>
      <c r="J6" s="91"/>
      <c r="K6" s="91"/>
      <c r="L6" s="91"/>
      <c r="M6" s="91"/>
      <c r="N6" s="91"/>
      <c r="O6" s="26"/>
    </row>
    <row r="7" spans="1:15" x14ac:dyDescent="0.2">
      <c r="A7" s="33"/>
      <c r="B7" s="90" t="s">
        <v>5</v>
      </c>
      <c r="C7" s="91"/>
      <c r="D7" s="101" t="s">
        <v>6</v>
      </c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2"/>
    </row>
    <row r="8" spans="1:15" ht="29.5" customHeight="1" x14ac:dyDescent="0.2">
      <c r="A8" s="33"/>
      <c r="B8" s="90" t="s">
        <v>422</v>
      </c>
      <c r="C8" s="13"/>
      <c r="D8" s="103" t="s">
        <v>423</v>
      </c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4"/>
    </row>
    <row r="9" spans="1:15" x14ac:dyDescent="0.2">
      <c r="A9" s="27"/>
      <c r="B9" s="28"/>
      <c r="C9" s="29"/>
      <c r="D9" s="30"/>
      <c r="E9" s="30"/>
      <c r="F9" s="30"/>
      <c r="G9" s="30"/>
      <c r="H9" s="30"/>
      <c r="I9" s="30"/>
      <c r="J9" s="31"/>
      <c r="K9" s="31"/>
      <c r="L9" s="31"/>
      <c r="M9" s="31"/>
      <c r="N9" s="31"/>
      <c r="O9" s="32"/>
    </row>
    <row r="10" spans="1:15" x14ac:dyDescent="0.2">
      <c r="A10" s="12"/>
      <c r="B10" s="6"/>
      <c r="C10" s="5"/>
      <c r="D10" s="5"/>
      <c r="E10" s="5"/>
      <c r="F10" s="5"/>
      <c r="G10" s="5"/>
      <c r="H10" s="5"/>
      <c r="I10" s="5"/>
    </row>
    <row r="11" spans="1:15" ht="25" thickBot="1" x14ac:dyDescent="0.35">
      <c r="A11" s="1" t="s">
        <v>433</v>
      </c>
      <c r="B11" s="7"/>
      <c r="C11" s="7"/>
      <c r="D11" s="5"/>
      <c r="E11" s="5"/>
      <c r="F11" s="5"/>
      <c r="G11" s="5"/>
      <c r="H11" s="5"/>
      <c r="I11" s="5"/>
    </row>
    <row r="12" spans="1:15" ht="15" customHeight="1" thickTop="1" x14ac:dyDescent="0.2">
      <c r="A12" s="12"/>
      <c r="B12" s="96" t="s">
        <v>424</v>
      </c>
      <c r="C12" s="96"/>
      <c r="D12" s="96"/>
      <c r="E12" s="96"/>
      <c r="F12" s="96"/>
      <c r="G12" s="96"/>
      <c r="H12" s="96"/>
      <c r="I12" s="96"/>
      <c r="J12" s="96"/>
    </row>
    <row r="13" spans="1:15" x14ac:dyDescent="0.2">
      <c r="A13" s="12"/>
      <c r="B13" s="96"/>
      <c r="C13" s="96"/>
      <c r="D13" s="96"/>
      <c r="E13" s="96"/>
      <c r="F13" s="96"/>
      <c r="G13" s="96"/>
      <c r="H13" s="96"/>
      <c r="I13" s="96"/>
      <c r="J13" s="96"/>
    </row>
    <row r="14" spans="1:15" x14ac:dyDescent="0.2">
      <c r="A14" s="12"/>
      <c r="B14" s="96"/>
      <c r="C14" s="96"/>
      <c r="D14" s="96"/>
      <c r="E14" s="96"/>
      <c r="F14" s="96"/>
      <c r="G14" s="96"/>
      <c r="H14" s="96"/>
      <c r="I14" s="96"/>
      <c r="J14" s="96"/>
    </row>
    <row r="15" spans="1:15" x14ac:dyDescent="0.2">
      <c r="A15" s="12"/>
      <c r="B15" s="9" t="s">
        <v>8</v>
      </c>
      <c r="C15" s="10"/>
      <c r="D15" s="10"/>
      <c r="E15" s="10"/>
      <c r="F15" s="10"/>
      <c r="G15" s="10"/>
      <c r="H15" s="10"/>
      <c r="I15" s="10"/>
      <c r="J15" s="10"/>
    </row>
    <row r="16" spans="1:15" x14ac:dyDescent="0.2">
      <c r="A16" s="12"/>
      <c r="B16" s="9" t="s">
        <v>520</v>
      </c>
      <c r="C16" s="10"/>
      <c r="D16" s="10"/>
      <c r="E16" s="10"/>
      <c r="F16" s="10"/>
      <c r="G16" s="10"/>
      <c r="H16" s="10"/>
      <c r="I16" s="10"/>
      <c r="J16" s="10"/>
    </row>
    <row r="17" spans="1:10" x14ac:dyDescent="0.2">
      <c r="A17" s="12"/>
      <c r="B17" s="9" t="s">
        <v>9</v>
      </c>
      <c r="C17" s="10"/>
      <c r="D17" s="10"/>
      <c r="E17" s="10"/>
      <c r="F17" s="10"/>
      <c r="G17" s="10"/>
      <c r="H17" s="10"/>
      <c r="I17" s="10"/>
      <c r="J17" s="10"/>
    </row>
    <row r="18" spans="1:10" x14ac:dyDescent="0.2">
      <c r="A18" s="12"/>
      <c r="B18" s="10"/>
      <c r="C18" s="10"/>
      <c r="D18" s="10"/>
      <c r="E18" s="10"/>
      <c r="F18" s="10"/>
      <c r="G18" s="10"/>
      <c r="H18" s="10"/>
      <c r="I18" s="10"/>
      <c r="J18" s="10"/>
    </row>
    <row r="19" spans="1:10" x14ac:dyDescent="0.2">
      <c r="A19" s="12"/>
      <c r="B19" s="96" t="s">
        <v>10</v>
      </c>
      <c r="C19" s="96"/>
      <c r="D19" s="96"/>
      <c r="E19" s="96"/>
      <c r="F19" s="96"/>
      <c r="G19" s="96"/>
      <c r="H19" s="96"/>
      <c r="I19" s="96"/>
      <c r="J19" s="96"/>
    </row>
    <row r="20" spans="1:10" x14ac:dyDescent="0.2">
      <c r="A20" s="12"/>
      <c r="B20" s="96"/>
      <c r="C20" s="96"/>
      <c r="D20" s="96"/>
      <c r="E20" s="96"/>
      <c r="F20" s="96"/>
      <c r="G20" s="96"/>
      <c r="H20" s="96"/>
      <c r="I20" s="96"/>
      <c r="J20" s="96"/>
    </row>
    <row r="21" spans="1:10" x14ac:dyDescent="0.2">
      <c r="A21" s="12"/>
      <c r="B21" s="96"/>
      <c r="C21" s="96"/>
      <c r="D21" s="96"/>
      <c r="E21" s="96"/>
      <c r="F21" s="96"/>
      <c r="G21" s="96"/>
      <c r="H21" s="96"/>
      <c r="I21" s="96"/>
      <c r="J21" s="96"/>
    </row>
    <row r="22" spans="1:10" x14ac:dyDescent="0.2">
      <c r="A22" s="12"/>
      <c r="B22" s="9" t="s">
        <v>11</v>
      </c>
      <c r="C22" s="8"/>
      <c r="D22" s="8"/>
      <c r="E22" s="8"/>
      <c r="F22" s="8"/>
      <c r="G22" s="8"/>
      <c r="H22" s="8"/>
      <c r="I22" s="8"/>
      <c r="J22" s="8"/>
    </row>
    <row r="23" spans="1:10" x14ac:dyDescent="0.2">
      <c r="A23" s="12"/>
      <c r="B23" s="9" t="s">
        <v>521</v>
      </c>
      <c r="C23" s="10"/>
      <c r="D23" s="10"/>
      <c r="E23" s="10"/>
      <c r="F23" s="10"/>
      <c r="G23" s="10"/>
      <c r="H23" s="10"/>
      <c r="I23" s="10"/>
      <c r="J23" s="10"/>
    </row>
    <row r="24" spans="1:10" x14ac:dyDescent="0.2">
      <c r="A24" s="12"/>
      <c r="B24" s="9" t="s">
        <v>522</v>
      </c>
      <c r="C24" s="10"/>
      <c r="D24" s="10"/>
      <c r="E24" s="10"/>
      <c r="F24" s="10"/>
      <c r="G24" s="10"/>
      <c r="H24" s="10"/>
      <c r="I24" s="10"/>
      <c r="J24" s="10"/>
    </row>
    <row r="25" spans="1:10" x14ac:dyDescent="0.2">
      <c r="A25" s="12"/>
      <c r="B25" s="10"/>
      <c r="C25" s="10"/>
      <c r="D25" s="10"/>
      <c r="E25" s="10"/>
      <c r="F25" s="10"/>
      <c r="G25" s="10"/>
      <c r="H25" s="10"/>
      <c r="I25" s="10"/>
      <c r="J25" s="10"/>
    </row>
    <row r="26" spans="1:10" ht="25" thickBot="1" x14ac:dyDescent="0.35">
      <c r="A26" s="1" t="s">
        <v>12</v>
      </c>
      <c r="B26" s="7"/>
      <c r="C26" s="7"/>
      <c r="D26" s="5"/>
      <c r="E26" s="5"/>
      <c r="F26" s="5"/>
      <c r="G26" s="5"/>
      <c r="H26" s="5"/>
      <c r="I26" s="5"/>
    </row>
    <row r="27" spans="1:10" ht="16" thickTop="1" x14ac:dyDescent="0.2">
      <c r="A27" s="12"/>
      <c r="B27" s="9" t="s">
        <v>425</v>
      </c>
      <c r="C27" s="5"/>
      <c r="D27" s="5"/>
      <c r="E27" s="5"/>
      <c r="F27" s="5"/>
      <c r="G27" s="5"/>
      <c r="H27" s="5"/>
      <c r="I27" s="5"/>
    </row>
    <row r="28" spans="1:10" x14ac:dyDescent="0.2">
      <c r="A28" s="12"/>
      <c r="B28" s="9" t="s">
        <v>426</v>
      </c>
      <c r="C28" s="5"/>
      <c r="D28" s="5"/>
      <c r="E28" s="5"/>
      <c r="F28" s="5"/>
      <c r="G28" s="5"/>
      <c r="H28" s="5"/>
      <c r="I28" s="5"/>
    </row>
    <row r="29" spans="1:10" x14ac:dyDescent="0.2">
      <c r="A29" s="12"/>
      <c r="B29" s="9" t="s">
        <v>427</v>
      </c>
      <c r="C29" s="5"/>
      <c r="D29" s="5"/>
      <c r="E29" s="5"/>
      <c r="F29" s="5"/>
      <c r="G29" s="5"/>
      <c r="H29" s="5"/>
      <c r="I29" s="5"/>
    </row>
    <row r="30" spans="1:10" x14ac:dyDescent="0.2">
      <c r="A30" s="12"/>
      <c r="B30" s="9" t="s">
        <v>428</v>
      </c>
      <c r="C30" s="5"/>
      <c r="D30" s="5"/>
      <c r="E30" s="5"/>
      <c r="F30" s="5"/>
      <c r="G30" s="5"/>
      <c r="H30" s="5"/>
      <c r="I30" s="5"/>
    </row>
    <row r="31" spans="1:10" x14ac:dyDescent="0.2">
      <c r="A31" s="12"/>
      <c r="B31" s="11" t="s">
        <v>429</v>
      </c>
      <c r="C31" s="5"/>
      <c r="D31" s="5"/>
      <c r="E31" s="5"/>
      <c r="F31" s="5"/>
      <c r="G31" s="5"/>
      <c r="H31" s="5"/>
      <c r="I31" s="5"/>
    </row>
    <row r="32" spans="1:10" x14ac:dyDescent="0.2">
      <c r="A32" s="12"/>
      <c r="B32" s="9" t="s">
        <v>430</v>
      </c>
      <c r="C32" s="5"/>
      <c r="D32" s="5"/>
      <c r="E32" s="5"/>
      <c r="F32" s="5"/>
      <c r="G32" s="5"/>
      <c r="H32" s="5"/>
      <c r="I32" s="5"/>
    </row>
    <row r="33" spans="1:9" x14ac:dyDescent="0.2">
      <c r="A33" s="12"/>
      <c r="B33" s="11" t="s">
        <v>431</v>
      </c>
      <c r="C33" s="5"/>
      <c r="D33" s="5"/>
      <c r="E33" s="5"/>
      <c r="F33" s="5"/>
      <c r="G33" s="5"/>
      <c r="H33" s="5"/>
      <c r="I33" s="5"/>
    </row>
    <row r="34" spans="1:9" x14ac:dyDescent="0.2">
      <c r="A34" s="12"/>
      <c r="B34" s="11" t="s">
        <v>432</v>
      </c>
      <c r="C34" s="5"/>
      <c r="D34" s="5"/>
      <c r="E34" s="5"/>
      <c r="F34" s="5"/>
      <c r="G34" s="5"/>
      <c r="H34" s="5"/>
      <c r="I34" s="5"/>
    </row>
    <row r="35" spans="1:9" x14ac:dyDescent="0.2">
      <c r="A35" s="12"/>
      <c r="B35" s="9"/>
      <c r="C35" s="5"/>
      <c r="D35" s="5"/>
      <c r="E35" s="5"/>
      <c r="F35" s="5"/>
      <c r="G35" s="5"/>
      <c r="H35" s="5"/>
      <c r="I35" s="5"/>
    </row>
    <row r="36" spans="1:9" ht="25" thickBot="1" x14ac:dyDescent="0.35">
      <c r="A36" s="1" t="s">
        <v>13</v>
      </c>
      <c r="B36" s="7"/>
      <c r="C36" s="7"/>
      <c r="D36" s="5"/>
      <c r="E36" s="5"/>
      <c r="F36" s="5"/>
      <c r="G36" s="5"/>
      <c r="H36" s="5"/>
      <c r="I36" s="5"/>
    </row>
    <row r="37" spans="1:9" ht="16" thickTop="1" x14ac:dyDescent="0.2">
      <c r="B37" t="s">
        <v>14</v>
      </c>
    </row>
    <row r="38" spans="1:9" x14ac:dyDescent="0.2">
      <c r="B38" t="s">
        <v>15</v>
      </c>
    </row>
    <row r="39" spans="1:9" x14ac:dyDescent="0.2">
      <c r="B39" t="s">
        <v>16</v>
      </c>
    </row>
    <row r="40" spans="1:9" x14ac:dyDescent="0.2">
      <c r="B40" t="s">
        <v>17</v>
      </c>
    </row>
    <row r="41" spans="1:9" x14ac:dyDescent="0.2">
      <c r="B41" t="s">
        <v>18</v>
      </c>
    </row>
    <row r="42" spans="1:9" x14ac:dyDescent="0.2">
      <c r="B42" t="s">
        <v>19</v>
      </c>
    </row>
    <row r="43" spans="1:9" x14ac:dyDescent="0.2">
      <c r="B43" t="s">
        <v>20</v>
      </c>
    </row>
    <row r="44" spans="1:9" x14ac:dyDescent="0.2">
      <c r="B44" t="s">
        <v>21</v>
      </c>
    </row>
    <row r="45" spans="1:9" x14ac:dyDescent="0.2">
      <c r="B45" t="s">
        <v>22</v>
      </c>
    </row>
  </sheetData>
  <mergeCells count="6">
    <mergeCell ref="B19:J21"/>
    <mergeCell ref="B12:J14"/>
    <mergeCell ref="D5:O5"/>
    <mergeCell ref="D4:O4"/>
    <mergeCell ref="D7:O7"/>
    <mergeCell ref="D8:O8"/>
  </mergeCells>
  <hyperlinks>
    <hyperlink ref="D7" r:id="rId1" xr:uid="{64F06A17-DECA-412B-8A8C-06A57C31D864}"/>
  </hyperlinks>
  <pageMargins left="0.7" right="0.7" top="0.75" bottom="0.75" header="0.3" footer="0.3"/>
  <pageSetup paperSize="9" orientation="portrait" horizontalDpi="30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6C094-FA21-4103-A32A-5125A0E924DA}">
  <dimension ref="A1:AB267"/>
  <sheetViews>
    <sheetView showGridLines="0" tabSelected="1" topLeftCell="A183" zoomScale="110" zoomScaleNormal="110" workbookViewId="0">
      <selection activeCell="Q226" sqref="Q226"/>
    </sheetView>
  </sheetViews>
  <sheetFormatPr baseColWidth="10" defaultColWidth="8.83203125" defaultRowHeight="15" outlineLevelRow="1" x14ac:dyDescent="0.2"/>
  <cols>
    <col min="1" max="1" width="15.5" customWidth="1"/>
    <col min="2" max="5" width="14" bestFit="1" customWidth="1"/>
    <col min="6" max="6" width="13.33203125" customWidth="1"/>
    <col min="7" max="8" width="11" bestFit="1" customWidth="1"/>
  </cols>
  <sheetData>
    <row r="1" spans="1:10" ht="33" thickBot="1" x14ac:dyDescent="0.45">
      <c r="A1" s="79" t="s">
        <v>23</v>
      </c>
      <c r="B1" s="79"/>
      <c r="C1" s="79"/>
      <c r="D1" s="79"/>
    </row>
    <row r="2" spans="1:10" ht="16" thickTop="1" x14ac:dyDescent="0.2">
      <c r="A2" s="14"/>
    </row>
    <row r="3" spans="1:10" ht="25" thickBot="1" x14ac:dyDescent="0.25">
      <c r="A3" s="34" t="s">
        <v>24</v>
      </c>
      <c r="B3" s="15"/>
      <c r="C3" s="15"/>
      <c r="D3" s="15"/>
      <c r="E3" s="15"/>
      <c r="F3" s="15"/>
      <c r="G3" s="15"/>
      <c r="H3" s="15"/>
      <c r="I3" s="15"/>
      <c r="J3" s="16"/>
    </row>
    <row r="4" spans="1:10" ht="16" thickTop="1" x14ac:dyDescent="0.2">
      <c r="A4" s="17"/>
      <c r="B4" s="54">
        <f>2024-1881</f>
        <v>143</v>
      </c>
      <c r="C4" s="56" t="s">
        <v>25</v>
      </c>
      <c r="D4" s="19"/>
      <c r="E4" s="19"/>
      <c r="F4" s="57">
        <v>4568650</v>
      </c>
      <c r="G4" s="56" t="s">
        <v>26</v>
      </c>
      <c r="H4" s="19"/>
      <c r="I4" s="19"/>
      <c r="J4" s="20"/>
    </row>
    <row r="5" spans="1:10" x14ac:dyDescent="0.2">
      <c r="A5" s="17"/>
      <c r="B5" s="57">
        <v>3</v>
      </c>
      <c r="C5" s="56" t="s">
        <v>27</v>
      </c>
      <c r="D5" s="19"/>
      <c r="E5" s="19"/>
      <c r="F5" s="54">
        <v>8517130</v>
      </c>
      <c r="G5" s="56" t="s">
        <v>28</v>
      </c>
      <c r="H5" s="19"/>
      <c r="I5" s="19"/>
      <c r="J5" s="20"/>
    </row>
    <row r="6" spans="1:10" x14ac:dyDescent="0.2">
      <c r="A6" s="17"/>
      <c r="B6" s="54">
        <v>20</v>
      </c>
      <c r="C6" s="56" t="s">
        <v>29</v>
      </c>
      <c r="D6" s="19"/>
      <c r="E6" s="19"/>
      <c r="F6" s="59">
        <v>4.1500000000000004</v>
      </c>
      <c r="G6" s="56" t="s">
        <v>30</v>
      </c>
      <c r="H6" s="19"/>
      <c r="I6" s="19"/>
      <c r="J6" s="20"/>
    </row>
    <row r="7" spans="1:10" x14ac:dyDescent="0.2">
      <c r="A7" s="17"/>
      <c r="B7" s="58">
        <f>22/(7+4+87+22)</f>
        <v>0.18333333333333332</v>
      </c>
      <c r="C7" s="56" t="s">
        <v>31</v>
      </c>
      <c r="D7" s="19"/>
      <c r="E7" s="19"/>
      <c r="F7" s="55">
        <v>0.55000000000000004</v>
      </c>
      <c r="G7" s="56" t="s">
        <v>32</v>
      </c>
      <c r="H7" s="19"/>
      <c r="I7" s="19"/>
      <c r="J7" s="20"/>
    </row>
    <row r="8" spans="1:10" x14ac:dyDescent="0.2">
      <c r="A8" s="17"/>
      <c r="B8" s="54" t="s">
        <v>33</v>
      </c>
      <c r="C8" s="56" t="s">
        <v>34</v>
      </c>
      <c r="D8" s="19"/>
      <c r="E8" s="19"/>
      <c r="F8" s="60">
        <v>0.24299999999999999</v>
      </c>
      <c r="G8" s="56" t="s">
        <v>35</v>
      </c>
      <c r="H8" s="19"/>
      <c r="I8" s="19"/>
      <c r="J8" s="20"/>
    </row>
    <row r="9" spans="1:10" x14ac:dyDescent="0.2">
      <c r="A9" s="17"/>
      <c r="B9" s="19"/>
      <c r="C9" s="19"/>
      <c r="D9" s="19"/>
      <c r="E9" s="19"/>
      <c r="F9" s="19"/>
      <c r="G9" s="19"/>
      <c r="H9" s="19"/>
      <c r="I9" s="19"/>
      <c r="J9" s="20"/>
    </row>
    <row r="10" spans="1:10" x14ac:dyDescent="0.2">
      <c r="A10" s="21"/>
      <c r="B10" s="22"/>
      <c r="C10" s="22"/>
      <c r="D10" s="22"/>
      <c r="E10" s="22"/>
      <c r="F10" s="22"/>
      <c r="G10" s="22"/>
      <c r="H10" s="22"/>
      <c r="I10" s="22"/>
      <c r="J10" s="23"/>
    </row>
    <row r="12" spans="1:10" ht="24" x14ac:dyDescent="0.3">
      <c r="A12" s="1" t="s">
        <v>36</v>
      </c>
    </row>
    <row r="13" spans="1:10" outlineLevel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1995</v>
      </c>
      <c r="C29" s="35">
        <v>2000</v>
      </c>
      <c r="D29" s="35">
        <v>2005</v>
      </c>
      <c r="E29" s="35">
        <v>2010</v>
      </c>
      <c r="F29" s="35">
        <v>2015</v>
      </c>
      <c r="G29" s="35">
        <v>2020</v>
      </c>
      <c r="H29" s="35">
        <v>2024</v>
      </c>
    </row>
    <row r="30" spans="1:8" ht="16" outlineLevel="1" x14ac:dyDescent="0.2">
      <c r="A30" s="35" t="s">
        <v>38</v>
      </c>
      <c r="B30" s="36">
        <v>174518</v>
      </c>
      <c r="C30" s="36">
        <v>176965</v>
      </c>
      <c r="D30" s="36">
        <v>180469</v>
      </c>
      <c r="E30" s="36">
        <v>184663</v>
      </c>
      <c r="F30" s="36">
        <v>184973</v>
      </c>
      <c r="G30" s="36">
        <v>186104</v>
      </c>
      <c r="H30" s="36">
        <v>185009</v>
      </c>
    </row>
    <row r="31" spans="1:8" ht="16" outlineLevel="1" x14ac:dyDescent="0.2">
      <c r="A31" s="35" t="s">
        <v>39</v>
      </c>
      <c r="B31" s="36">
        <v>607815</v>
      </c>
      <c r="C31" s="36">
        <v>625786</v>
      </c>
      <c r="D31" s="36">
        <v>659858</v>
      </c>
      <c r="E31" s="36">
        <v>694580</v>
      </c>
      <c r="F31" s="36">
        <v>703114</v>
      </c>
      <c r="G31" s="36">
        <v>708346</v>
      </c>
      <c r="H31" s="36">
        <v>706972</v>
      </c>
    </row>
    <row r="32" spans="1:8" ht="16" outlineLevel="1" x14ac:dyDescent="0.2">
      <c r="A32" s="35" t="s">
        <v>40</v>
      </c>
      <c r="B32" s="36">
        <v>56844000</v>
      </c>
      <c r="C32" s="36">
        <v>56924000</v>
      </c>
      <c r="D32" s="36">
        <v>57875000</v>
      </c>
      <c r="E32" s="36">
        <v>59190000</v>
      </c>
      <c r="F32" s="36">
        <v>60783000</v>
      </c>
      <c r="G32" s="36">
        <v>59641000</v>
      </c>
      <c r="H32" s="36">
        <v>58989749</v>
      </c>
    </row>
    <row r="33" spans="1:18" outlineLevel="1" x14ac:dyDescent="0.2"/>
    <row r="34" spans="1:18" outlineLevel="1" x14ac:dyDescent="0.2"/>
    <row r="35" spans="1:18" outlineLevel="1" x14ac:dyDescent="0.2">
      <c r="I35" t="s">
        <v>523</v>
      </c>
    </row>
    <row r="36" spans="1:18" outlineLevel="1" x14ac:dyDescent="0.2"/>
    <row r="37" spans="1:18" outlineLevel="1" x14ac:dyDescent="0.2"/>
    <row r="38" spans="1:18" outlineLevel="1" x14ac:dyDescent="0.2"/>
    <row r="39" spans="1:18" outlineLevel="1" x14ac:dyDescent="0.2"/>
    <row r="40" spans="1:18" outlineLevel="1" x14ac:dyDescent="0.2"/>
    <row r="41" spans="1:18" outlineLevel="1" x14ac:dyDescent="0.2"/>
    <row r="42" spans="1:18" s="2" customFormat="1" outlineLevel="1" x14ac:dyDescent="0.2">
      <c r="A42"/>
    </row>
    <row r="43" spans="1:18" outlineLevel="1" x14ac:dyDescent="0.2"/>
    <row r="44" spans="1:18" outlineLevel="1" x14ac:dyDescent="0.2">
      <c r="A44" s="2"/>
    </row>
    <row r="45" spans="1:18" outlineLevel="1" x14ac:dyDescent="0.2"/>
    <row r="46" spans="1:18" outlineLevel="1" x14ac:dyDescent="0.2"/>
    <row r="47" spans="1:18" outlineLevel="1" x14ac:dyDescent="0.2"/>
    <row r="48" spans="1:18" ht="16" outlineLevel="1" x14ac:dyDescent="0.2">
      <c r="A48" s="37" t="s">
        <v>41</v>
      </c>
      <c r="B48" s="70" t="s">
        <v>42</v>
      </c>
      <c r="C48" s="70" t="s">
        <v>43</v>
      </c>
      <c r="D48" s="70" t="s">
        <v>44</v>
      </c>
      <c r="E48" s="70" t="s">
        <v>45</v>
      </c>
      <c r="F48" s="70" t="s">
        <v>46</v>
      </c>
      <c r="G48" s="70" t="s">
        <v>47</v>
      </c>
      <c r="H48" s="70" t="s">
        <v>48</v>
      </c>
      <c r="I48" s="70" t="s">
        <v>49</v>
      </c>
      <c r="J48" s="70" t="s">
        <v>50</v>
      </c>
      <c r="K48" s="77" t="s">
        <v>51</v>
      </c>
      <c r="L48" s="77" t="s">
        <v>52</v>
      </c>
      <c r="M48" s="77" t="s">
        <v>53</v>
      </c>
      <c r="N48" s="77" t="s">
        <v>54</v>
      </c>
      <c r="O48" s="77" t="s">
        <v>55</v>
      </c>
      <c r="P48" s="77" t="s">
        <v>56</v>
      </c>
      <c r="Q48" s="77" t="s">
        <v>57</v>
      </c>
      <c r="R48" s="77" t="s">
        <v>58</v>
      </c>
    </row>
    <row r="49" spans="1:18" ht="16" outlineLevel="1" x14ac:dyDescent="0.2">
      <c r="A49" s="35" t="s">
        <v>59</v>
      </c>
      <c r="B49" s="35">
        <v>3137</v>
      </c>
      <c r="C49" s="35">
        <v>3715</v>
      </c>
      <c r="D49" s="35">
        <v>4168</v>
      </c>
      <c r="E49" s="35">
        <v>4164</v>
      </c>
      <c r="F49" s="35">
        <v>4244</v>
      </c>
      <c r="G49" s="35">
        <v>4547</v>
      </c>
      <c r="H49" s="35">
        <v>5294</v>
      </c>
      <c r="I49" s="35">
        <v>5370</v>
      </c>
      <c r="J49" s="35">
        <v>5737</v>
      </c>
      <c r="K49" s="35">
        <v>6632</v>
      </c>
      <c r="L49" s="35">
        <v>7502</v>
      </c>
      <c r="M49" s="35">
        <v>7423</v>
      </c>
      <c r="N49" s="35">
        <v>6822</v>
      </c>
      <c r="O49" s="35">
        <v>5826</v>
      </c>
      <c r="P49" s="35">
        <v>5404</v>
      </c>
      <c r="Q49" s="35">
        <v>5069</v>
      </c>
      <c r="R49" s="35">
        <v>9755</v>
      </c>
    </row>
    <row r="50" spans="1:18" ht="16" outlineLevel="1" x14ac:dyDescent="0.2">
      <c r="A50" s="35" t="s">
        <v>60</v>
      </c>
      <c r="B50" s="35">
        <v>3395</v>
      </c>
      <c r="C50" s="35">
        <v>3877</v>
      </c>
      <c r="D50" s="35">
        <v>4367</v>
      </c>
      <c r="E50" s="35">
        <v>4485</v>
      </c>
      <c r="F50" s="35">
        <v>4927</v>
      </c>
      <c r="G50" s="35">
        <v>5269</v>
      </c>
      <c r="H50" s="35">
        <v>5693</v>
      </c>
      <c r="I50" s="35">
        <v>5567</v>
      </c>
      <c r="J50" s="35">
        <v>5566</v>
      </c>
      <c r="K50" s="35">
        <v>6509</v>
      </c>
      <c r="L50" s="35">
        <v>7040</v>
      </c>
      <c r="M50" s="35">
        <v>6884</v>
      </c>
      <c r="N50" s="35">
        <v>5947</v>
      </c>
      <c r="O50" s="35">
        <v>4975</v>
      </c>
      <c r="P50" s="35">
        <v>4268</v>
      </c>
      <c r="Q50" s="35">
        <v>4104</v>
      </c>
      <c r="R50" s="35">
        <v>6081</v>
      </c>
    </row>
    <row r="51" spans="1:18" ht="16" outlineLevel="1" x14ac:dyDescent="0.2">
      <c r="A51" s="35" t="s">
        <v>61</v>
      </c>
      <c r="B51" s="35">
        <f>SUM(B49:B50)</f>
        <v>6532</v>
      </c>
      <c r="C51" s="35">
        <f t="shared" ref="C51:R51" si="0">SUM(C49:C50)</f>
        <v>7592</v>
      </c>
      <c r="D51" s="35">
        <f t="shared" si="0"/>
        <v>8535</v>
      </c>
      <c r="E51" s="35">
        <f t="shared" si="0"/>
        <v>8649</v>
      </c>
      <c r="F51" s="35">
        <f t="shared" si="0"/>
        <v>9171</v>
      </c>
      <c r="G51" s="35">
        <f t="shared" si="0"/>
        <v>9816</v>
      </c>
      <c r="H51" s="35">
        <f t="shared" si="0"/>
        <v>10987</v>
      </c>
      <c r="I51" s="35">
        <f t="shared" si="0"/>
        <v>10937</v>
      </c>
      <c r="J51" s="35">
        <f t="shared" si="0"/>
        <v>11303</v>
      </c>
      <c r="K51" s="35">
        <f t="shared" si="0"/>
        <v>13141</v>
      </c>
      <c r="L51" s="35">
        <f t="shared" si="0"/>
        <v>14542</v>
      </c>
      <c r="M51" s="35">
        <f t="shared" si="0"/>
        <v>14307</v>
      </c>
      <c r="N51" s="35">
        <f t="shared" si="0"/>
        <v>12769</v>
      </c>
      <c r="O51" s="35">
        <f t="shared" si="0"/>
        <v>10801</v>
      </c>
      <c r="P51" s="35">
        <f t="shared" si="0"/>
        <v>9672</v>
      </c>
      <c r="Q51" s="35">
        <f t="shared" si="0"/>
        <v>9173</v>
      </c>
      <c r="R51" s="35">
        <f t="shared" si="0"/>
        <v>15836</v>
      </c>
    </row>
    <row r="52" spans="1:18" outlineLevel="1" x14ac:dyDescent="0.2"/>
    <row r="53" spans="1:18" outlineLevel="1" x14ac:dyDescent="0.2">
      <c r="A53" s="105" t="e" vm="1">
        <v>#VALUE!</v>
      </c>
      <c r="B53" s="105"/>
      <c r="C53" s="105"/>
      <c r="D53" s="105"/>
      <c r="E53" s="105"/>
    </row>
    <row r="54" spans="1:18" outlineLevel="1" x14ac:dyDescent="0.2">
      <c r="A54" s="105"/>
      <c r="B54" s="105"/>
      <c r="C54" s="105"/>
      <c r="D54" s="105"/>
      <c r="E54" s="105"/>
    </row>
    <row r="55" spans="1:18" outlineLevel="1" x14ac:dyDescent="0.2">
      <c r="A55" s="105"/>
      <c r="B55" s="105"/>
      <c r="C55" s="105"/>
      <c r="D55" s="105"/>
      <c r="E55" s="105"/>
    </row>
    <row r="56" spans="1:18" outlineLevel="1" x14ac:dyDescent="0.2">
      <c r="A56" s="105"/>
      <c r="B56" s="105"/>
      <c r="C56" s="105"/>
      <c r="D56" s="105"/>
      <c r="E56" s="105"/>
    </row>
    <row r="57" spans="1:18" outlineLevel="1" x14ac:dyDescent="0.2">
      <c r="A57" s="105"/>
      <c r="B57" s="105"/>
      <c r="C57" s="105"/>
      <c r="D57" s="105"/>
      <c r="E57" s="105"/>
    </row>
    <row r="58" spans="1:18" outlineLevel="1" x14ac:dyDescent="0.2">
      <c r="A58" s="105"/>
      <c r="B58" s="105"/>
      <c r="C58" s="105"/>
      <c r="D58" s="105"/>
      <c r="E58" s="105"/>
    </row>
    <row r="59" spans="1:18" outlineLevel="1" x14ac:dyDescent="0.2">
      <c r="A59" s="105"/>
      <c r="B59" s="105"/>
      <c r="C59" s="105"/>
      <c r="D59" s="105"/>
      <c r="E59" s="105"/>
    </row>
    <row r="60" spans="1:18" outlineLevel="1" x14ac:dyDescent="0.2">
      <c r="A60" s="105"/>
      <c r="B60" s="105"/>
      <c r="C60" s="105"/>
      <c r="D60" s="105"/>
      <c r="E60" s="105"/>
    </row>
    <row r="61" spans="1:18" outlineLevel="1" x14ac:dyDescent="0.2">
      <c r="A61" s="105"/>
      <c r="B61" s="105"/>
      <c r="C61" s="105"/>
      <c r="D61" s="105"/>
      <c r="E61" s="105"/>
    </row>
    <row r="62" spans="1:18" outlineLevel="1" x14ac:dyDescent="0.2">
      <c r="A62" s="105"/>
      <c r="B62" s="105"/>
      <c r="C62" s="105"/>
      <c r="D62" s="105"/>
      <c r="E62" s="105"/>
    </row>
    <row r="63" spans="1:18" outlineLevel="1" x14ac:dyDescent="0.2">
      <c r="A63" s="105"/>
      <c r="B63" s="105"/>
      <c r="C63" s="105"/>
      <c r="D63" s="105"/>
      <c r="E63" s="105"/>
    </row>
    <row r="64" spans="1:18" outlineLevel="1" x14ac:dyDescent="0.2">
      <c r="A64" s="105"/>
      <c r="B64" s="105"/>
      <c r="C64" s="105"/>
      <c r="D64" s="105"/>
      <c r="E64" s="105"/>
    </row>
    <row r="65" spans="1:28" outlineLevel="1" x14ac:dyDescent="0.2">
      <c r="A65" s="105"/>
      <c r="B65" s="105"/>
      <c r="C65" s="105"/>
      <c r="D65" s="105"/>
      <c r="E65" s="105"/>
    </row>
    <row r="66" spans="1:28" outlineLevel="1" x14ac:dyDescent="0.2">
      <c r="A66" s="105"/>
      <c r="B66" s="105"/>
      <c r="C66" s="105"/>
      <c r="D66" s="105"/>
      <c r="E66" s="105"/>
    </row>
    <row r="67" spans="1:28" outlineLevel="1" x14ac:dyDescent="0.2"/>
    <row r="68" spans="1:28" ht="16" outlineLevel="1" x14ac:dyDescent="0.2">
      <c r="A68" s="37" t="s">
        <v>62</v>
      </c>
      <c r="B68" s="35">
        <v>1</v>
      </c>
      <c r="C68" s="35">
        <v>2</v>
      </c>
      <c r="D68" s="35">
        <v>3</v>
      </c>
      <c r="E68" s="35">
        <v>4</v>
      </c>
      <c r="F68" s="35">
        <v>5</v>
      </c>
      <c r="G68" s="35">
        <v>6</v>
      </c>
      <c r="H68" s="35">
        <v>7</v>
      </c>
      <c r="I68" s="35">
        <v>8</v>
      </c>
      <c r="J68" s="35">
        <v>9</v>
      </c>
      <c r="K68" s="35">
        <v>10</v>
      </c>
      <c r="L68" s="35">
        <v>11</v>
      </c>
      <c r="M68" s="35">
        <v>12</v>
      </c>
      <c r="N68" s="35">
        <v>13</v>
      </c>
      <c r="O68" s="35">
        <v>14</v>
      </c>
      <c r="P68" s="35">
        <v>16</v>
      </c>
      <c r="Q68" s="35">
        <v>17</v>
      </c>
      <c r="R68" s="35">
        <v>18</v>
      </c>
      <c r="S68" s="35">
        <v>19</v>
      </c>
      <c r="T68" s="35">
        <v>21</v>
      </c>
      <c r="U68" s="35">
        <v>23</v>
      </c>
      <c r="V68" s="35">
        <v>26</v>
      </c>
      <c r="W68" s="35">
        <v>27</v>
      </c>
      <c r="X68" s="35">
        <v>29</v>
      </c>
      <c r="Y68" s="35">
        <v>32</v>
      </c>
      <c r="Z68" s="35">
        <v>33</v>
      </c>
      <c r="AA68" s="35">
        <v>35</v>
      </c>
      <c r="AB68" s="35">
        <v>36</v>
      </c>
    </row>
    <row r="69" spans="1:28" ht="16" outlineLevel="1" x14ac:dyDescent="0.2">
      <c r="A69" s="35" t="s">
        <v>63</v>
      </c>
      <c r="B69" s="35">
        <v>9.7019859999999998</v>
      </c>
      <c r="C69" s="35">
        <v>7.7184299999999997</v>
      </c>
      <c r="D69" s="35">
        <v>10.622272000000001</v>
      </c>
      <c r="E69" s="35">
        <v>7.8834070000000001</v>
      </c>
      <c r="F69" s="35">
        <v>4.4475639999999999</v>
      </c>
      <c r="G69" s="35">
        <v>6.2032720000000001</v>
      </c>
      <c r="H69" s="35">
        <v>8.880395</v>
      </c>
      <c r="I69" s="35">
        <v>7.5304390000000003</v>
      </c>
      <c r="J69" s="35">
        <v>10.665813</v>
      </c>
      <c r="K69" s="35">
        <v>6.6109679999999997</v>
      </c>
      <c r="L69" s="35">
        <v>15.651508</v>
      </c>
      <c r="M69" s="35">
        <v>6.3970969999999996</v>
      </c>
      <c r="N69" s="35">
        <v>6.9568820000000002</v>
      </c>
      <c r="O69" s="35">
        <v>21.897998999999999</v>
      </c>
      <c r="P69" s="35">
        <v>14.098853999999999</v>
      </c>
      <c r="Q69" s="35">
        <v>3.556419</v>
      </c>
      <c r="R69" s="35">
        <v>5.8225249999999997</v>
      </c>
      <c r="S69" s="35">
        <v>3.6883439999999998</v>
      </c>
      <c r="T69" s="35">
        <v>3.8994230000000001</v>
      </c>
      <c r="U69" s="35">
        <v>4.4505140000000001</v>
      </c>
      <c r="V69" s="35">
        <v>1.9175489999999999</v>
      </c>
      <c r="W69" s="35">
        <v>4.7507489999999999</v>
      </c>
      <c r="X69" s="35">
        <v>3.328627</v>
      </c>
      <c r="Y69" s="35">
        <v>1.6049070000000001</v>
      </c>
      <c r="Z69" s="35">
        <v>0.96624399999999999</v>
      </c>
      <c r="AA69" s="35">
        <v>0.95843699999999998</v>
      </c>
      <c r="AB69" s="35">
        <v>2.059612</v>
      </c>
    </row>
    <row r="70" spans="1:28" ht="16" outlineLevel="1" x14ac:dyDescent="0.2">
      <c r="A70" s="35" t="s">
        <v>64</v>
      </c>
      <c r="B70" s="35">
        <v>1205</v>
      </c>
      <c r="C70" s="35">
        <v>1385</v>
      </c>
      <c r="D70" s="35">
        <v>3046</v>
      </c>
      <c r="E70" s="35">
        <v>2897</v>
      </c>
      <c r="F70" s="35">
        <v>9636</v>
      </c>
      <c r="G70" s="35">
        <v>8467</v>
      </c>
      <c r="H70" s="35">
        <v>1796</v>
      </c>
      <c r="I70" s="35">
        <v>1000</v>
      </c>
      <c r="J70" s="35">
        <v>1906</v>
      </c>
      <c r="K70" s="35">
        <v>640</v>
      </c>
      <c r="L70" s="35">
        <v>3621</v>
      </c>
      <c r="M70" s="35">
        <v>1725</v>
      </c>
      <c r="N70" s="35">
        <v>7691</v>
      </c>
      <c r="O70" s="35">
        <v>5738</v>
      </c>
      <c r="P70" s="35">
        <v>2457</v>
      </c>
      <c r="Q70" s="35">
        <v>300</v>
      </c>
      <c r="R70" s="35">
        <v>7426</v>
      </c>
      <c r="S70" s="35">
        <v>12331</v>
      </c>
      <c r="T70" s="35">
        <v>685</v>
      </c>
      <c r="U70" s="35">
        <v>11495</v>
      </c>
      <c r="V70" s="35">
        <v>9242</v>
      </c>
      <c r="W70" s="35">
        <v>25326</v>
      </c>
      <c r="X70" s="35">
        <v>19723</v>
      </c>
      <c r="Y70" s="35">
        <v>13927</v>
      </c>
      <c r="Z70" s="35">
        <v>5468</v>
      </c>
      <c r="AA70" s="35">
        <v>9149</v>
      </c>
      <c r="AB70" s="35">
        <v>18055</v>
      </c>
    </row>
    <row r="71" spans="1:28" ht="16" x14ac:dyDescent="0.2">
      <c r="A71" s="35" t="s">
        <v>65</v>
      </c>
      <c r="B71" s="35">
        <f>B70/B69</f>
        <v>124.20137485253019</v>
      </c>
      <c r="C71" s="35">
        <f t="shared" ref="C71:AB71" si="1">C70/C69</f>
        <v>179.44063753898138</v>
      </c>
      <c r="D71" s="35">
        <f t="shared" si="1"/>
        <v>286.755978382026</v>
      </c>
      <c r="E71" s="35">
        <f t="shared" si="1"/>
        <v>367.4807097997097</v>
      </c>
      <c r="F71" s="35">
        <f t="shared" si="1"/>
        <v>2166.5792780047686</v>
      </c>
      <c r="G71" s="35">
        <f t="shared" si="1"/>
        <v>1364.9248332170505</v>
      </c>
      <c r="H71" s="35">
        <f t="shared" si="1"/>
        <v>202.2432560713797</v>
      </c>
      <c r="I71" s="35">
        <f t="shared" si="1"/>
        <v>132.79438290383868</v>
      </c>
      <c r="J71" s="35">
        <f t="shared" si="1"/>
        <v>178.70180172856959</v>
      </c>
      <c r="K71" s="35">
        <f t="shared" si="1"/>
        <v>96.808818315260339</v>
      </c>
      <c r="L71" s="35">
        <f t="shared" si="1"/>
        <v>231.35150938810497</v>
      </c>
      <c r="M71" s="35">
        <f t="shared" si="1"/>
        <v>269.6535631709196</v>
      </c>
      <c r="N71" s="35">
        <f t="shared" si="1"/>
        <v>1105.5239976759703</v>
      </c>
      <c r="O71" s="35">
        <f t="shared" si="1"/>
        <v>262.03307434619938</v>
      </c>
      <c r="P71" s="35">
        <f t="shared" si="1"/>
        <v>174.26948317927116</v>
      </c>
      <c r="Q71" s="35">
        <f t="shared" si="1"/>
        <v>84.354515033239892</v>
      </c>
      <c r="R71" s="35">
        <f t="shared" si="1"/>
        <v>1275.3916900313868</v>
      </c>
      <c r="S71" s="35">
        <f t="shared" si="1"/>
        <v>3343.2347958867181</v>
      </c>
      <c r="T71" s="35">
        <f t="shared" si="1"/>
        <v>175.66701535073267</v>
      </c>
      <c r="U71" s="35">
        <f t="shared" si="1"/>
        <v>2582.8477339920737</v>
      </c>
      <c r="V71" s="35">
        <f t="shared" si="1"/>
        <v>4819.6943076813159</v>
      </c>
      <c r="W71" s="35">
        <f t="shared" si="1"/>
        <v>5330.9488672207272</v>
      </c>
      <c r="X71" s="35">
        <f t="shared" si="1"/>
        <v>5925.2658829000666</v>
      </c>
      <c r="Y71" s="35">
        <f t="shared" si="1"/>
        <v>8677.761390535401</v>
      </c>
      <c r="Z71" s="35">
        <f t="shared" si="1"/>
        <v>5659.026084508675</v>
      </c>
      <c r="AA71" s="35">
        <f t="shared" si="1"/>
        <v>9545.7500075643984</v>
      </c>
      <c r="AB71" s="35">
        <f t="shared" si="1"/>
        <v>8766.21421898882</v>
      </c>
    </row>
    <row r="73" spans="1:28" ht="24" collapsed="1" x14ac:dyDescent="0.3">
      <c r="A73" s="1" t="s">
        <v>66</v>
      </c>
    </row>
    <row r="74" spans="1:28" outlineLevel="1" x14ac:dyDescent="0.2"/>
    <row r="75" spans="1:28" outlineLevel="1" x14ac:dyDescent="0.2"/>
    <row r="76" spans="1:28" outlineLevel="1" x14ac:dyDescent="0.2"/>
    <row r="77" spans="1:28" outlineLevel="1" x14ac:dyDescent="0.2"/>
    <row r="78" spans="1:28" outlineLevel="1" x14ac:dyDescent="0.2"/>
    <row r="79" spans="1:28" outlineLevel="1" x14ac:dyDescent="0.2"/>
    <row r="80" spans="1:28" outlineLevel="1" x14ac:dyDescent="0.2"/>
    <row r="81" spans="1:10" outlineLevel="1" x14ac:dyDescent="0.2"/>
    <row r="82" spans="1:10" outlineLevel="1" x14ac:dyDescent="0.2"/>
    <row r="83" spans="1:10" ht="16" outlineLevel="1" x14ac:dyDescent="0.2">
      <c r="A83" s="35" t="s">
        <v>37</v>
      </c>
      <c r="B83" s="35">
        <v>1881</v>
      </c>
      <c r="C83" s="35">
        <v>1912</v>
      </c>
      <c r="D83" s="35">
        <v>1916</v>
      </c>
      <c r="E83" s="35">
        <v>1936</v>
      </c>
      <c r="F83" s="35">
        <v>1975</v>
      </c>
      <c r="G83" s="35">
        <v>1995</v>
      </c>
      <c r="H83" s="35">
        <v>2004</v>
      </c>
      <c r="I83" s="35">
        <v>2021</v>
      </c>
      <c r="J83" s="35"/>
    </row>
    <row r="84" spans="1:10" ht="16" outlineLevel="1" x14ac:dyDescent="0.2">
      <c r="A84" s="35" t="s">
        <v>67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/>
    </row>
    <row r="85" spans="1:10" ht="16" outlineLevel="1" x14ac:dyDescent="0.2">
      <c r="A85" s="35" t="s">
        <v>68</v>
      </c>
      <c r="B85" s="35" t="s">
        <v>69</v>
      </c>
      <c r="C85" s="35" t="s">
        <v>70</v>
      </c>
      <c r="D85" s="35" t="s">
        <v>71</v>
      </c>
      <c r="E85" s="35" t="s">
        <v>72</v>
      </c>
      <c r="F85" s="35" t="s">
        <v>73</v>
      </c>
      <c r="G85" s="35" t="s">
        <v>74</v>
      </c>
      <c r="H85" s="35" t="s">
        <v>75</v>
      </c>
      <c r="I85" s="35" t="s">
        <v>76</v>
      </c>
      <c r="J85" s="35"/>
    </row>
    <row r="86" spans="1:10" outlineLevel="1" x14ac:dyDescent="0.2"/>
    <row r="87" spans="1:10" outlineLevel="1" x14ac:dyDescent="0.2"/>
    <row r="88" spans="1:10" outlineLevel="1" x14ac:dyDescent="0.2"/>
    <row r="89" spans="1:10" outlineLevel="1" x14ac:dyDescent="0.2"/>
    <row r="90" spans="1:10" outlineLevel="1" x14ac:dyDescent="0.2"/>
    <row r="91" spans="1:10" outlineLevel="1" x14ac:dyDescent="0.2"/>
    <row r="92" spans="1:10" outlineLevel="1" x14ac:dyDescent="0.2"/>
    <row r="93" spans="1:10" outlineLevel="1" x14ac:dyDescent="0.2"/>
    <row r="94" spans="1:10" outlineLevel="1" x14ac:dyDescent="0.2"/>
    <row r="95" spans="1:10" outlineLevel="1" x14ac:dyDescent="0.2"/>
    <row r="96" spans="1:10" outlineLevel="1" x14ac:dyDescent="0.2"/>
    <row r="97" spans="1:9" outlineLevel="1" x14ac:dyDescent="0.2"/>
    <row r="98" spans="1:9" outlineLevel="1" x14ac:dyDescent="0.2"/>
    <row r="99" spans="1:9" outlineLevel="1" x14ac:dyDescent="0.2"/>
    <row r="100" spans="1:9" outlineLevel="1" x14ac:dyDescent="0.2"/>
    <row r="101" spans="1:9" ht="16" outlineLevel="1" x14ac:dyDescent="0.2">
      <c r="A101" s="35" t="s">
        <v>77</v>
      </c>
      <c r="B101" s="35" t="s">
        <v>78</v>
      </c>
      <c r="C101" s="35" t="s">
        <v>79</v>
      </c>
      <c r="D101" s="35" t="s">
        <v>514</v>
      </c>
      <c r="E101" s="35" t="s">
        <v>80</v>
      </c>
    </row>
    <row r="102" spans="1:9" ht="16" outlineLevel="1" x14ac:dyDescent="0.2">
      <c r="A102" s="35" t="s">
        <v>81</v>
      </c>
      <c r="B102" s="35">
        <v>22</v>
      </c>
      <c r="C102" s="35">
        <v>7</v>
      </c>
      <c r="D102" s="35">
        <v>4</v>
      </c>
      <c r="E102" s="35">
        <v>87</v>
      </c>
    </row>
    <row r="103" spans="1:9" ht="16" outlineLevel="1" x14ac:dyDescent="0.2">
      <c r="A103" s="35" t="s">
        <v>82</v>
      </c>
      <c r="B103" s="35">
        <v>13.5</v>
      </c>
      <c r="C103" s="35">
        <v>18</v>
      </c>
      <c r="D103" s="35">
        <v>9</v>
      </c>
      <c r="E103" s="35">
        <v>7.5</v>
      </c>
    </row>
    <row r="104" spans="1:9" ht="16" outlineLevel="1" x14ac:dyDescent="0.2">
      <c r="A104" s="35" t="s">
        <v>83</v>
      </c>
      <c r="B104" s="69" t="s">
        <v>438</v>
      </c>
      <c r="C104" s="69" t="s">
        <v>440</v>
      </c>
      <c r="D104" s="69">
        <v>8</v>
      </c>
      <c r="E104" s="69" t="s">
        <v>439</v>
      </c>
    </row>
    <row r="105" spans="1:9" outlineLevel="1" x14ac:dyDescent="0.2"/>
    <row r="106" spans="1:9" ht="68" outlineLevel="1" x14ac:dyDescent="0.2">
      <c r="A106" s="80" t="s">
        <v>84</v>
      </c>
      <c r="B106" s="80" t="s">
        <v>85</v>
      </c>
      <c r="C106" s="80" t="s">
        <v>86</v>
      </c>
      <c r="D106" s="80" t="s">
        <v>87</v>
      </c>
      <c r="E106" s="80" t="s">
        <v>88</v>
      </c>
      <c r="F106" s="80" t="s">
        <v>89</v>
      </c>
      <c r="G106" s="80" t="s">
        <v>90</v>
      </c>
      <c r="H106" s="80" t="s">
        <v>91</v>
      </c>
      <c r="I106" s="80" t="s">
        <v>516</v>
      </c>
    </row>
    <row r="107" spans="1:9" ht="16" outlineLevel="1" x14ac:dyDescent="0.2">
      <c r="A107" s="69" t="s">
        <v>93</v>
      </c>
      <c r="B107" s="69" t="s">
        <v>94</v>
      </c>
      <c r="C107" s="81">
        <v>11.1</v>
      </c>
      <c r="D107" s="81">
        <v>90</v>
      </c>
      <c r="E107" s="69" t="s">
        <v>95</v>
      </c>
      <c r="F107" s="69" t="s">
        <v>96</v>
      </c>
      <c r="G107" s="69">
        <v>132</v>
      </c>
      <c r="H107" s="69">
        <v>46</v>
      </c>
      <c r="I107" s="69">
        <v>459874</v>
      </c>
    </row>
    <row r="108" spans="1:9" ht="16" outlineLevel="1" x14ac:dyDescent="0.2">
      <c r="A108" s="69" t="s">
        <v>97</v>
      </c>
      <c r="B108" s="69" t="s">
        <v>94</v>
      </c>
      <c r="C108" s="81">
        <v>14.6</v>
      </c>
      <c r="D108" s="81">
        <v>100</v>
      </c>
      <c r="E108" s="69" t="s">
        <v>98</v>
      </c>
      <c r="F108" s="69" t="s">
        <v>99</v>
      </c>
      <c r="G108" s="69">
        <v>88</v>
      </c>
      <c r="H108" s="69">
        <v>46</v>
      </c>
      <c r="I108" s="69">
        <v>387927</v>
      </c>
    </row>
    <row r="109" spans="1:9" ht="16" outlineLevel="1" x14ac:dyDescent="0.2">
      <c r="A109" s="69" t="s">
        <v>100</v>
      </c>
      <c r="B109" s="69" t="s">
        <v>94</v>
      </c>
      <c r="C109" s="81">
        <v>10.199999999999999</v>
      </c>
      <c r="D109" s="81">
        <v>80</v>
      </c>
      <c r="E109" s="69" t="s">
        <v>101</v>
      </c>
      <c r="F109" s="69" t="s">
        <v>102</v>
      </c>
      <c r="G109" s="69">
        <v>111</v>
      </c>
      <c r="H109" s="69">
        <v>51</v>
      </c>
      <c r="I109" s="69">
        <v>335550</v>
      </c>
    </row>
    <row r="110" spans="1:9" ht="16" outlineLevel="1" x14ac:dyDescent="0.2">
      <c r="A110" s="69" t="s">
        <v>103</v>
      </c>
      <c r="B110" s="69" t="s">
        <v>94</v>
      </c>
      <c r="C110" s="81">
        <v>10.9</v>
      </c>
      <c r="D110" s="81">
        <v>90</v>
      </c>
      <c r="E110" s="69" t="s">
        <v>104</v>
      </c>
      <c r="F110" s="69" t="s">
        <v>96</v>
      </c>
      <c r="G110" s="69">
        <v>130</v>
      </c>
      <c r="H110" s="69">
        <v>47</v>
      </c>
      <c r="I110" s="69">
        <v>452478</v>
      </c>
    </row>
    <row r="111" spans="1:9" ht="16" outlineLevel="1" x14ac:dyDescent="0.2">
      <c r="A111" s="69" t="s">
        <v>105</v>
      </c>
      <c r="B111" s="69" t="s">
        <v>94</v>
      </c>
      <c r="C111" s="81">
        <v>8.8000000000000007</v>
      </c>
      <c r="D111" s="81">
        <v>72</v>
      </c>
      <c r="E111" s="69" t="s">
        <v>106</v>
      </c>
      <c r="F111" s="69" t="s">
        <v>107</v>
      </c>
      <c r="G111" s="69">
        <v>115</v>
      </c>
      <c r="H111" s="69">
        <v>46</v>
      </c>
      <c r="I111" s="69">
        <v>296923</v>
      </c>
    </row>
    <row r="112" spans="1:9" ht="16" outlineLevel="1" x14ac:dyDescent="0.2">
      <c r="A112" s="69" t="s">
        <v>108</v>
      </c>
      <c r="B112" s="69" t="s">
        <v>94</v>
      </c>
      <c r="C112" s="81">
        <v>4.3</v>
      </c>
      <c r="D112" s="81">
        <v>40</v>
      </c>
      <c r="E112" s="69" t="s">
        <v>109</v>
      </c>
      <c r="F112" s="69" t="s">
        <v>110</v>
      </c>
      <c r="G112" s="69">
        <v>87</v>
      </c>
      <c r="H112" s="69">
        <v>42</v>
      </c>
      <c r="I112" s="69">
        <v>119181</v>
      </c>
    </row>
    <row r="113" spans="1:9" ht="16" outlineLevel="1" x14ac:dyDescent="0.2">
      <c r="A113" s="69" t="s">
        <v>111</v>
      </c>
      <c r="B113" s="69" t="s">
        <v>94</v>
      </c>
      <c r="C113" s="81">
        <v>7.5</v>
      </c>
      <c r="D113" s="81">
        <v>80</v>
      </c>
      <c r="E113" s="69" t="s">
        <v>112</v>
      </c>
      <c r="F113" s="69" t="s">
        <v>113</v>
      </c>
      <c r="G113" s="69">
        <v>95</v>
      </c>
      <c r="H113" s="69" t="s">
        <v>114</v>
      </c>
      <c r="I113" s="69">
        <v>324360</v>
      </c>
    </row>
    <row r="114" spans="1:9" ht="16" outlineLevel="1" x14ac:dyDescent="0.2">
      <c r="A114" s="69" t="s">
        <v>115</v>
      </c>
      <c r="B114" s="69" t="s">
        <v>94</v>
      </c>
      <c r="C114" s="81">
        <v>6.7</v>
      </c>
      <c r="D114" s="81">
        <v>60</v>
      </c>
      <c r="E114" s="69" t="s">
        <v>116</v>
      </c>
      <c r="F114" s="69" t="s">
        <v>114</v>
      </c>
      <c r="G114" s="69">
        <v>44</v>
      </c>
      <c r="H114" s="69"/>
      <c r="I114" s="69">
        <v>48108</v>
      </c>
    </row>
    <row r="115" spans="1:9" ht="16" outlineLevel="1" x14ac:dyDescent="0.2">
      <c r="A115" s="69" t="s">
        <v>117</v>
      </c>
      <c r="B115" s="69" t="s">
        <v>94</v>
      </c>
      <c r="C115" s="81">
        <v>10.4</v>
      </c>
      <c r="D115" s="81">
        <v>72</v>
      </c>
      <c r="E115" s="69" t="s">
        <v>118</v>
      </c>
      <c r="F115" s="69" t="s">
        <v>119</v>
      </c>
      <c r="G115" s="69">
        <v>116</v>
      </c>
      <c r="H115" s="69">
        <v>46</v>
      </c>
      <c r="I115" s="69">
        <v>345058</v>
      </c>
    </row>
    <row r="116" spans="1:9" ht="16" outlineLevel="1" x14ac:dyDescent="0.2">
      <c r="A116" s="69" t="s">
        <v>120</v>
      </c>
      <c r="B116" s="69" t="s">
        <v>94</v>
      </c>
      <c r="C116" s="81">
        <v>15.3</v>
      </c>
      <c r="D116" s="81">
        <v>110</v>
      </c>
      <c r="E116" s="69" t="s">
        <v>121</v>
      </c>
      <c r="F116" s="69" t="s">
        <v>122</v>
      </c>
      <c r="G116" s="69">
        <v>84</v>
      </c>
      <c r="H116" s="69">
        <v>24</v>
      </c>
      <c r="I116" s="69">
        <v>411816</v>
      </c>
    </row>
    <row r="117" spans="1:9" ht="16" outlineLevel="1" x14ac:dyDescent="0.2">
      <c r="A117" s="69" t="s">
        <v>123</v>
      </c>
      <c r="B117" s="69" t="s">
        <v>94</v>
      </c>
      <c r="C117" s="81">
        <v>15.7</v>
      </c>
      <c r="D117" s="81">
        <v>100</v>
      </c>
      <c r="E117" s="69" t="s">
        <v>124</v>
      </c>
      <c r="F117" s="69" t="s">
        <v>125</v>
      </c>
      <c r="G117" s="69">
        <v>74</v>
      </c>
      <c r="H117" s="69" t="s">
        <v>114</v>
      </c>
      <c r="I117" s="69">
        <v>322615</v>
      </c>
    </row>
    <row r="118" spans="1:9" ht="16" outlineLevel="1" x14ac:dyDescent="0.2">
      <c r="A118" s="69" t="s">
        <v>126</v>
      </c>
      <c r="B118" s="69" t="s">
        <v>94</v>
      </c>
      <c r="C118" s="81">
        <v>6</v>
      </c>
      <c r="D118" s="81">
        <v>60</v>
      </c>
      <c r="E118" s="69" t="s">
        <v>127</v>
      </c>
      <c r="F118" s="69" t="s">
        <v>122</v>
      </c>
      <c r="G118" s="69">
        <v>48</v>
      </c>
      <c r="H118" s="69" t="s">
        <v>114</v>
      </c>
      <c r="I118" s="69">
        <v>126181</v>
      </c>
    </row>
    <row r="119" spans="1:9" ht="16" outlineLevel="1" x14ac:dyDescent="0.2">
      <c r="A119" s="69" t="s">
        <v>128</v>
      </c>
      <c r="B119" s="69" t="s">
        <v>94</v>
      </c>
      <c r="C119" s="81">
        <v>6</v>
      </c>
      <c r="D119" s="81">
        <v>60</v>
      </c>
      <c r="E119" s="69" t="s">
        <v>127</v>
      </c>
      <c r="F119" s="69" t="s">
        <v>110</v>
      </c>
      <c r="G119" s="69">
        <v>51</v>
      </c>
      <c r="H119" s="69" t="s">
        <v>114</v>
      </c>
      <c r="I119" s="69">
        <v>134545</v>
      </c>
    </row>
    <row r="120" spans="1:9" ht="16" outlineLevel="1" x14ac:dyDescent="0.2">
      <c r="A120" s="69" t="s">
        <v>129</v>
      </c>
      <c r="B120" s="69" t="s">
        <v>94</v>
      </c>
      <c r="C120" s="81">
        <v>11.7</v>
      </c>
      <c r="D120" s="81">
        <v>90</v>
      </c>
      <c r="E120" s="69" t="s">
        <v>130</v>
      </c>
      <c r="F120" s="69" t="s">
        <v>131</v>
      </c>
      <c r="G120" s="69">
        <v>51</v>
      </c>
      <c r="H120" s="69" t="s">
        <v>114</v>
      </c>
      <c r="I120" s="69">
        <v>183770</v>
      </c>
    </row>
    <row r="121" spans="1:9" ht="16" outlineLevel="1" x14ac:dyDescent="0.2">
      <c r="A121" s="69" t="s">
        <v>132</v>
      </c>
      <c r="B121" s="69" t="s">
        <v>94</v>
      </c>
      <c r="C121" s="81">
        <v>13.4</v>
      </c>
      <c r="D121" s="81">
        <v>80</v>
      </c>
      <c r="E121" s="69" t="s">
        <v>133</v>
      </c>
      <c r="F121" s="69" t="s">
        <v>134</v>
      </c>
      <c r="G121" s="69">
        <v>89</v>
      </c>
      <c r="H121" s="69">
        <v>88</v>
      </c>
      <c r="I121" s="69">
        <v>427344</v>
      </c>
    </row>
    <row r="122" spans="1:9" ht="16" outlineLevel="1" x14ac:dyDescent="0.2">
      <c r="A122" s="69" t="s">
        <v>135</v>
      </c>
      <c r="B122" s="69" t="s">
        <v>94</v>
      </c>
      <c r="C122" s="81">
        <v>8.3000000000000007</v>
      </c>
      <c r="D122" s="81">
        <v>60</v>
      </c>
      <c r="E122" s="69" t="s">
        <v>121</v>
      </c>
      <c r="F122" s="69" t="s">
        <v>136</v>
      </c>
      <c r="G122" s="69">
        <v>44</v>
      </c>
      <c r="H122" s="69" t="s">
        <v>114</v>
      </c>
      <c r="I122" s="69">
        <v>115967</v>
      </c>
    </row>
    <row r="123" spans="1:9" ht="16" outlineLevel="1" x14ac:dyDescent="0.2">
      <c r="A123" s="69" t="s">
        <v>137</v>
      </c>
      <c r="B123" s="69" t="s">
        <v>94</v>
      </c>
      <c r="C123" s="81">
        <v>4.3</v>
      </c>
      <c r="D123" s="81">
        <v>40</v>
      </c>
      <c r="E123" s="69" t="s">
        <v>109</v>
      </c>
      <c r="F123" s="69" t="s">
        <v>138</v>
      </c>
      <c r="G123" s="69">
        <v>55</v>
      </c>
      <c r="H123" s="69" t="s">
        <v>114</v>
      </c>
      <c r="I123" s="69">
        <v>67605</v>
      </c>
    </row>
    <row r="124" spans="1:9" ht="16" outlineLevel="1" x14ac:dyDescent="0.2">
      <c r="A124" s="69" t="s">
        <v>139</v>
      </c>
      <c r="B124" s="69" t="s">
        <v>94</v>
      </c>
      <c r="C124" s="81">
        <v>14.5</v>
      </c>
      <c r="D124" s="81" t="s">
        <v>114</v>
      </c>
      <c r="E124" s="69" t="s">
        <v>114</v>
      </c>
      <c r="F124" s="69" t="s">
        <v>97</v>
      </c>
      <c r="G124" s="69" t="s">
        <v>114</v>
      </c>
      <c r="H124" s="69" t="s">
        <v>114</v>
      </c>
      <c r="I124" s="69">
        <v>9348</v>
      </c>
    </row>
    <row r="125" spans="1:9" outlineLevel="1" x14ac:dyDescent="0.2">
      <c r="C125" s="3"/>
      <c r="D125" s="3"/>
    </row>
    <row r="128" spans="1:9" ht="25" thickBot="1" x14ac:dyDescent="0.35">
      <c r="A128" s="1" t="s">
        <v>140</v>
      </c>
    </row>
    <row r="129" spans="1:6" ht="16" outlineLevel="1" thickTop="1" x14ac:dyDescent="0.2"/>
    <row r="130" spans="1:6" outlineLevel="1" x14ac:dyDescent="0.2"/>
    <row r="131" spans="1:6" outlineLevel="1" x14ac:dyDescent="0.2"/>
    <row r="132" spans="1:6" outlineLevel="1" x14ac:dyDescent="0.2"/>
    <row r="133" spans="1:6" outlineLevel="1" x14ac:dyDescent="0.2"/>
    <row r="134" spans="1:6" outlineLevel="1" x14ac:dyDescent="0.2"/>
    <row r="135" spans="1:6" outlineLevel="1" x14ac:dyDescent="0.2"/>
    <row r="136" spans="1:6" outlineLevel="1" x14ac:dyDescent="0.2"/>
    <row r="137" spans="1:6" outlineLevel="1" x14ac:dyDescent="0.2"/>
    <row r="138" spans="1:6" outlineLevel="1" x14ac:dyDescent="0.2"/>
    <row r="139" spans="1:6" outlineLevel="1" x14ac:dyDescent="0.2"/>
    <row r="140" spans="1:6" outlineLevel="1" x14ac:dyDescent="0.2"/>
    <row r="141" spans="1:6" outlineLevel="1" x14ac:dyDescent="0.2"/>
    <row r="142" spans="1:6" outlineLevel="1" x14ac:dyDescent="0.2"/>
    <row r="143" spans="1:6" ht="16" outlineLevel="1" x14ac:dyDescent="0.2">
      <c r="A143" s="35" t="s">
        <v>37</v>
      </c>
      <c r="B143" s="35">
        <v>2019</v>
      </c>
      <c r="C143" s="35">
        <v>2020</v>
      </c>
      <c r="D143" s="35">
        <v>2021</v>
      </c>
      <c r="E143" s="35">
        <v>2022</v>
      </c>
      <c r="F143" s="35">
        <v>2023</v>
      </c>
    </row>
    <row r="144" spans="1:6" ht="16" outlineLevel="1" x14ac:dyDescent="0.2">
      <c r="A144" s="35" t="s">
        <v>141</v>
      </c>
      <c r="B144" s="41">
        <v>9621627</v>
      </c>
      <c r="C144" s="41">
        <v>2733530.5409882702</v>
      </c>
      <c r="D144" s="41">
        <v>6217020</v>
      </c>
      <c r="E144" s="41">
        <v>8262453</v>
      </c>
      <c r="F144" s="41">
        <v>8517130</v>
      </c>
    </row>
    <row r="145" outlineLevel="1" x14ac:dyDescent="0.2"/>
    <row r="146" outlineLevel="1" x14ac:dyDescent="0.2"/>
    <row r="147" outlineLevel="1" x14ac:dyDescent="0.2"/>
    <row r="148" outlineLevel="1" x14ac:dyDescent="0.2"/>
    <row r="149" outlineLevel="1" x14ac:dyDescent="0.2"/>
    <row r="150" outlineLevel="1" x14ac:dyDescent="0.2"/>
    <row r="151" outlineLevel="1" x14ac:dyDescent="0.2"/>
    <row r="152" outlineLevel="1" x14ac:dyDescent="0.2"/>
    <row r="153" outlineLevel="1" x14ac:dyDescent="0.2"/>
    <row r="154" outlineLevel="1" x14ac:dyDescent="0.2"/>
    <row r="155" outlineLevel="1" x14ac:dyDescent="0.2"/>
    <row r="156" outlineLevel="1" x14ac:dyDescent="0.2"/>
    <row r="157" outlineLevel="1" x14ac:dyDescent="0.2"/>
    <row r="158" outlineLevel="1" x14ac:dyDescent="0.2"/>
    <row r="159" outlineLevel="1" x14ac:dyDescent="0.2"/>
    <row r="160" outlineLevel="1" x14ac:dyDescent="0.2"/>
    <row r="161" spans="1:19" ht="16" outlineLevel="1" x14ac:dyDescent="0.2">
      <c r="A161" s="37" t="s">
        <v>142</v>
      </c>
      <c r="B161" s="77" t="s">
        <v>143</v>
      </c>
      <c r="C161" s="77" t="s">
        <v>144</v>
      </c>
      <c r="D161" s="77" t="s">
        <v>145</v>
      </c>
      <c r="E161" s="77" t="s">
        <v>146</v>
      </c>
      <c r="F161" s="77" t="s">
        <v>147</v>
      </c>
      <c r="G161" s="77" t="s">
        <v>148</v>
      </c>
      <c r="H161" s="77" t="s">
        <v>149</v>
      </c>
      <c r="I161" s="77" t="s">
        <v>150</v>
      </c>
      <c r="J161" s="77" t="s">
        <v>151</v>
      </c>
      <c r="K161" s="77" t="s">
        <v>152</v>
      </c>
      <c r="L161" s="77" t="s">
        <v>153</v>
      </c>
      <c r="M161" s="77" t="s">
        <v>154</v>
      </c>
      <c r="N161" s="77" t="s">
        <v>155</v>
      </c>
      <c r="O161" s="77" t="s">
        <v>156</v>
      </c>
      <c r="P161" s="77" t="s">
        <v>157</v>
      </c>
      <c r="Q161" s="77" t="s">
        <v>158</v>
      </c>
      <c r="R161" s="77" t="s">
        <v>159</v>
      </c>
      <c r="S161" s="77" t="s">
        <v>160</v>
      </c>
    </row>
    <row r="162" spans="1:19" ht="16" outlineLevel="1" x14ac:dyDescent="0.2">
      <c r="A162" s="35" t="s">
        <v>141</v>
      </c>
      <c r="B162" s="42">
        <v>851170</v>
      </c>
      <c r="C162" s="42">
        <v>526939</v>
      </c>
      <c r="D162" s="42">
        <v>572862</v>
      </c>
      <c r="E162" s="42">
        <v>883839</v>
      </c>
      <c r="F162" s="42">
        <v>733450</v>
      </c>
      <c r="G162" s="42">
        <v>252844</v>
      </c>
      <c r="H162" s="42">
        <v>1397478</v>
      </c>
      <c r="I162" s="42">
        <v>691405</v>
      </c>
      <c r="J162" s="42">
        <v>706581</v>
      </c>
      <c r="K162" s="42">
        <v>344791</v>
      </c>
      <c r="L162" s="42">
        <v>191312</v>
      </c>
      <c r="M162" s="42">
        <v>771635</v>
      </c>
      <c r="N162" s="42">
        <v>89256</v>
      </c>
      <c r="O162" s="42">
        <v>5321</v>
      </c>
      <c r="P162" s="42">
        <v>67580</v>
      </c>
      <c r="Q162" s="42">
        <v>199556</v>
      </c>
      <c r="R162" s="42">
        <v>196095</v>
      </c>
      <c r="S162" s="42">
        <v>35016</v>
      </c>
    </row>
    <row r="163" spans="1:19" outlineLevel="1" x14ac:dyDescent="0.2"/>
    <row r="164" spans="1:19" outlineLevel="1" x14ac:dyDescent="0.2"/>
    <row r="165" spans="1:19" outlineLevel="1" x14ac:dyDescent="0.2"/>
    <row r="166" spans="1:19" outlineLevel="1" x14ac:dyDescent="0.2"/>
    <row r="167" spans="1:19" outlineLevel="1" x14ac:dyDescent="0.2"/>
    <row r="168" spans="1:19" outlineLevel="1" x14ac:dyDescent="0.2"/>
    <row r="169" spans="1:19" outlineLevel="1" x14ac:dyDescent="0.2"/>
    <row r="170" spans="1:19" outlineLevel="1" x14ac:dyDescent="0.2"/>
    <row r="171" spans="1:19" outlineLevel="1" x14ac:dyDescent="0.2"/>
    <row r="172" spans="1:19" outlineLevel="1" x14ac:dyDescent="0.2"/>
    <row r="173" spans="1:19" outlineLevel="1" x14ac:dyDescent="0.2"/>
    <row r="174" spans="1:19" outlineLevel="1" x14ac:dyDescent="0.2"/>
    <row r="175" spans="1:19" outlineLevel="1" x14ac:dyDescent="0.2"/>
    <row r="176" spans="1:19" outlineLevel="1" x14ac:dyDescent="0.2"/>
    <row r="177" spans="1:13" outlineLevel="1" x14ac:dyDescent="0.2"/>
    <row r="178" spans="1:13" outlineLevel="1" x14ac:dyDescent="0.2"/>
    <row r="179" spans="1:13" ht="16" outlineLevel="1" x14ac:dyDescent="0.2">
      <c r="A179" s="35" t="s">
        <v>161</v>
      </c>
      <c r="B179" s="35">
        <v>1</v>
      </c>
      <c r="C179" s="35">
        <v>2</v>
      </c>
      <c r="D179" s="35">
        <v>3</v>
      </c>
      <c r="E179" s="35">
        <v>4</v>
      </c>
      <c r="F179" s="35">
        <v>5</v>
      </c>
      <c r="G179" s="35">
        <v>6</v>
      </c>
      <c r="H179" s="35">
        <v>7</v>
      </c>
      <c r="I179" s="35">
        <v>8</v>
      </c>
      <c r="J179" s="35">
        <v>9</v>
      </c>
      <c r="K179" s="35">
        <v>10</v>
      </c>
      <c r="L179" s="35">
        <v>11</v>
      </c>
      <c r="M179" s="35">
        <v>12</v>
      </c>
    </row>
    <row r="180" spans="1:13" ht="16" outlineLevel="1" x14ac:dyDescent="0.2">
      <c r="A180" s="35" t="s">
        <v>162</v>
      </c>
      <c r="B180" s="42">
        <v>746867.53134988737</v>
      </c>
      <c r="C180" s="42">
        <v>817073.09690285684</v>
      </c>
      <c r="D180" s="42">
        <v>828439.58232845936</v>
      </c>
      <c r="E180" s="42">
        <v>818551.56749395817</v>
      </c>
      <c r="F180" s="42">
        <v>855787.76704777777</v>
      </c>
      <c r="G180" s="42">
        <v>544394.52712222422</v>
      </c>
      <c r="H180" s="42">
        <v>455954.56430434017</v>
      </c>
      <c r="I180" s="42">
        <v>319549.25661299232</v>
      </c>
      <c r="J180" s="42">
        <v>664363.23842074862</v>
      </c>
      <c r="K180" s="42">
        <v>863710.28309556807</v>
      </c>
      <c r="L180" s="42">
        <v>863186.28213138063</v>
      </c>
      <c r="M180" s="42">
        <v>739260.60429102811</v>
      </c>
    </row>
    <row r="181" spans="1:13" outlineLevel="1" x14ac:dyDescent="0.2"/>
    <row r="182" spans="1:13" outlineLevel="1" x14ac:dyDescent="0.2"/>
    <row r="183" spans="1:13" outlineLevel="1" x14ac:dyDescent="0.2"/>
    <row r="184" spans="1:13" outlineLevel="1" x14ac:dyDescent="0.2"/>
    <row r="185" spans="1:13" outlineLevel="1" x14ac:dyDescent="0.2"/>
    <row r="186" spans="1:13" outlineLevel="1" x14ac:dyDescent="0.2"/>
    <row r="187" spans="1:13" outlineLevel="1" x14ac:dyDescent="0.2"/>
    <row r="188" spans="1:13" outlineLevel="1" x14ac:dyDescent="0.2"/>
    <row r="189" spans="1:13" outlineLevel="1" x14ac:dyDescent="0.2"/>
    <row r="190" spans="1:13" outlineLevel="1" x14ac:dyDescent="0.2"/>
    <row r="191" spans="1:13" outlineLevel="1" x14ac:dyDescent="0.2"/>
    <row r="192" spans="1:13" outlineLevel="1" x14ac:dyDescent="0.2"/>
    <row r="193" spans="1:18" outlineLevel="1" x14ac:dyDescent="0.2"/>
    <row r="194" spans="1:18" outlineLevel="1" x14ac:dyDescent="0.2"/>
    <row r="195" spans="1:18" outlineLevel="1" x14ac:dyDescent="0.2"/>
    <row r="196" spans="1:18" outlineLevel="1" x14ac:dyDescent="0.2"/>
    <row r="197" spans="1:18" outlineLevel="1" x14ac:dyDescent="0.2"/>
    <row r="198" spans="1:18" ht="16" outlineLevel="1" x14ac:dyDescent="0.2">
      <c r="A198" s="35" t="s">
        <v>161</v>
      </c>
      <c r="B198" s="35">
        <v>5</v>
      </c>
      <c r="C198" s="35">
        <v>6</v>
      </c>
      <c r="D198" s="35">
        <v>7</v>
      </c>
      <c r="E198" s="35">
        <v>8</v>
      </c>
      <c r="F198" s="35">
        <v>9</v>
      </c>
      <c r="G198" s="35">
        <v>10</v>
      </c>
      <c r="H198" s="35">
        <v>11</v>
      </c>
      <c r="I198" s="35">
        <v>12</v>
      </c>
      <c r="J198" s="35">
        <v>13</v>
      </c>
      <c r="K198" s="35">
        <v>14</v>
      </c>
      <c r="L198" s="35">
        <v>15</v>
      </c>
      <c r="M198" s="35">
        <v>16</v>
      </c>
      <c r="N198" s="35">
        <v>17</v>
      </c>
      <c r="O198" s="35">
        <v>18</v>
      </c>
      <c r="P198" s="35">
        <v>19</v>
      </c>
      <c r="Q198" s="35">
        <v>20</v>
      </c>
      <c r="R198" s="35">
        <v>21</v>
      </c>
    </row>
    <row r="199" spans="1:18" ht="16" outlineLevel="1" x14ac:dyDescent="0.2">
      <c r="A199" s="35" t="s">
        <v>162</v>
      </c>
      <c r="B199" s="43">
        <v>68.428839860902542</v>
      </c>
      <c r="C199" s="43">
        <v>1184.8030232772321</v>
      </c>
      <c r="D199" s="43">
        <v>3287.9027687680814</v>
      </c>
      <c r="E199" s="43">
        <v>3338.366177428044</v>
      </c>
      <c r="F199" s="43">
        <v>2356.1033657792359</v>
      </c>
      <c r="G199" s="43">
        <v>2145.8963777784365</v>
      </c>
      <c r="H199" s="43">
        <v>2238.2409827412271</v>
      </c>
      <c r="I199" s="43">
        <v>2717.8150092580204</v>
      </c>
      <c r="J199" s="43">
        <v>2962.6941351816513</v>
      </c>
      <c r="K199" s="43">
        <v>2528.3197604124443</v>
      </c>
      <c r="L199" s="43">
        <v>2120.3785997032173</v>
      </c>
      <c r="M199" s="43">
        <v>2289.5053978878564</v>
      </c>
      <c r="N199" s="43">
        <v>2465.3835364601086</v>
      </c>
      <c r="O199" s="43">
        <v>1946.903480590963</v>
      </c>
      <c r="P199" s="43">
        <v>968.5312718773896</v>
      </c>
      <c r="Q199" s="43">
        <v>231.03315665411745</v>
      </c>
      <c r="R199" s="43">
        <v>11.442949809515474</v>
      </c>
    </row>
    <row r="200" spans="1:18" outlineLevel="1" x14ac:dyDescent="0.2"/>
    <row r="202" spans="1:18" ht="24" x14ac:dyDescent="0.3">
      <c r="A202" s="1" t="s">
        <v>163</v>
      </c>
    </row>
    <row r="203" spans="1:18" outlineLevel="1" x14ac:dyDescent="0.2"/>
    <row r="204" spans="1:18" outlineLevel="1" x14ac:dyDescent="0.2"/>
    <row r="205" spans="1:18" outlineLevel="1" x14ac:dyDescent="0.2"/>
    <row r="206" spans="1:18" outlineLevel="1" x14ac:dyDescent="0.2"/>
    <row r="207" spans="1:18" outlineLevel="1" x14ac:dyDescent="0.2"/>
    <row r="208" spans="1:18" outlineLevel="1" x14ac:dyDescent="0.2"/>
    <row r="209" spans="1:6" outlineLevel="1" x14ac:dyDescent="0.2"/>
    <row r="210" spans="1:6" outlineLevel="1" x14ac:dyDescent="0.2"/>
    <row r="211" spans="1:6" outlineLevel="1" x14ac:dyDescent="0.2"/>
    <row r="212" spans="1:6" outlineLevel="1" x14ac:dyDescent="0.2"/>
    <row r="213" spans="1:6" outlineLevel="1" x14ac:dyDescent="0.2"/>
    <row r="214" spans="1:6" outlineLevel="1" x14ac:dyDescent="0.2"/>
    <row r="215" spans="1:6" outlineLevel="1" x14ac:dyDescent="0.2"/>
    <row r="216" spans="1:6" outlineLevel="1" x14ac:dyDescent="0.2"/>
    <row r="217" spans="1:6" ht="16" outlineLevel="1" x14ac:dyDescent="0.2">
      <c r="A217" s="35" t="s">
        <v>37</v>
      </c>
      <c r="B217" s="35">
        <v>2019</v>
      </c>
      <c r="C217" s="35">
        <v>2020</v>
      </c>
      <c r="D217" s="35">
        <v>2021</v>
      </c>
      <c r="E217" s="35">
        <v>2022</v>
      </c>
      <c r="F217" s="35">
        <v>2023</v>
      </c>
    </row>
    <row r="218" spans="1:6" ht="16" outlineLevel="1" x14ac:dyDescent="0.2">
      <c r="A218" s="35" t="s">
        <v>164</v>
      </c>
      <c r="B218" s="83" t="s">
        <v>527</v>
      </c>
      <c r="C218" s="83" t="s">
        <v>527</v>
      </c>
      <c r="D218" s="83" t="s">
        <v>527</v>
      </c>
      <c r="E218" s="83" t="s">
        <v>527</v>
      </c>
      <c r="F218" s="83" t="s">
        <v>527</v>
      </c>
    </row>
    <row r="219" spans="1:6" ht="16" outlineLevel="1" x14ac:dyDescent="0.2">
      <c r="A219" s="35" t="s">
        <v>525</v>
      </c>
      <c r="B219" s="83" t="s">
        <v>527</v>
      </c>
      <c r="C219" s="83" t="s">
        <v>527</v>
      </c>
      <c r="D219" s="83" t="s">
        <v>527</v>
      </c>
      <c r="E219" s="83" t="s">
        <v>527</v>
      </c>
      <c r="F219" s="83" t="s">
        <v>527</v>
      </c>
    </row>
    <row r="220" spans="1:6" ht="16" outlineLevel="1" x14ac:dyDescent="0.2">
      <c r="A220" s="35" t="s">
        <v>526</v>
      </c>
      <c r="B220" s="83" t="s">
        <v>527</v>
      </c>
      <c r="C220" s="83" t="s">
        <v>527</v>
      </c>
      <c r="D220" s="83" t="s">
        <v>527</v>
      </c>
      <c r="E220" s="83" t="s">
        <v>527</v>
      </c>
      <c r="F220" s="83" t="s">
        <v>527</v>
      </c>
    </row>
    <row r="221" spans="1:6" ht="16" outlineLevel="1" x14ac:dyDescent="0.2">
      <c r="A221" s="35" t="s">
        <v>167</v>
      </c>
      <c r="B221" s="83" t="s">
        <v>527</v>
      </c>
      <c r="C221" s="83" t="s">
        <v>527</v>
      </c>
      <c r="D221" s="83" t="s">
        <v>527</v>
      </c>
      <c r="E221" s="83" t="s">
        <v>527</v>
      </c>
      <c r="F221" s="83" t="s">
        <v>527</v>
      </c>
    </row>
    <row r="222" spans="1:6" outlineLevel="1" x14ac:dyDescent="0.2"/>
    <row r="223" spans="1:6" outlineLevel="1" x14ac:dyDescent="0.2"/>
    <row r="224" spans="1:6" outlineLevel="1" x14ac:dyDescent="0.2"/>
    <row r="225" spans="1:6" outlineLevel="1" x14ac:dyDescent="0.2"/>
    <row r="226" spans="1:6" outlineLevel="1" x14ac:dyDescent="0.2"/>
    <row r="227" spans="1:6" outlineLevel="1" x14ac:dyDescent="0.2"/>
    <row r="228" spans="1:6" outlineLevel="1" x14ac:dyDescent="0.2"/>
    <row r="229" spans="1:6" outlineLevel="1" x14ac:dyDescent="0.2"/>
    <row r="230" spans="1:6" outlineLevel="1" x14ac:dyDescent="0.2"/>
    <row r="231" spans="1:6" outlineLevel="1" x14ac:dyDescent="0.2"/>
    <row r="232" spans="1:6" outlineLevel="1" x14ac:dyDescent="0.2"/>
    <row r="233" spans="1:6" outlineLevel="1" x14ac:dyDescent="0.2"/>
    <row r="234" spans="1:6" outlineLevel="1" x14ac:dyDescent="0.2"/>
    <row r="235" spans="1:6" outlineLevel="1" x14ac:dyDescent="0.2"/>
    <row r="236" spans="1:6" ht="16" outlineLevel="1" x14ac:dyDescent="0.2">
      <c r="A236" s="35" t="s">
        <v>37</v>
      </c>
      <c r="B236" s="35">
        <v>2019</v>
      </c>
      <c r="C236" s="35">
        <v>2020</v>
      </c>
      <c r="D236" s="35">
        <v>2021</v>
      </c>
      <c r="E236" s="35">
        <v>2022</v>
      </c>
      <c r="F236" s="35">
        <v>2023</v>
      </c>
    </row>
    <row r="237" spans="1:6" ht="16" outlineLevel="1" x14ac:dyDescent="0.2">
      <c r="A237" s="35" t="s">
        <v>168</v>
      </c>
      <c r="B237" s="83" t="s">
        <v>527</v>
      </c>
      <c r="C237" s="83" t="s">
        <v>527</v>
      </c>
      <c r="D237" s="83" t="s">
        <v>527</v>
      </c>
      <c r="E237" s="83" t="s">
        <v>527</v>
      </c>
      <c r="F237" s="83" t="s">
        <v>527</v>
      </c>
    </row>
    <row r="238" spans="1:6" ht="16" outlineLevel="1" x14ac:dyDescent="0.2">
      <c r="A238" s="35" t="s">
        <v>169</v>
      </c>
      <c r="B238" s="83" t="s">
        <v>527</v>
      </c>
      <c r="C238" s="83" t="s">
        <v>527</v>
      </c>
      <c r="D238" s="83" t="s">
        <v>527</v>
      </c>
      <c r="E238" s="83" t="s">
        <v>527</v>
      </c>
      <c r="F238" s="83" t="s">
        <v>527</v>
      </c>
    </row>
    <row r="239" spans="1:6" ht="16" outlineLevel="1" x14ac:dyDescent="0.2">
      <c r="A239" s="35" t="s">
        <v>170</v>
      </c>
      <c r="B239" s="83" t="s">
        <v>527</v>
      </c>
      <c r="C239" s="83" t="s">
        <v>527</v>
      </c>
      <c r="D239" s="83" t="s">
        <v>527</v>
      </c>
      <c r="E239" s="83" t="s">
        <v>527</v>
      </c>
      <c r="F239" s="83" t="s">
        <v>527</v>
      </c>
    </row>
    <row r="240" spans="1:6" ht="16" outlineLevel="1" x14ac:dyDescent="0.2">
      <c r="A240" s="35" t="s">
        <v>518</v>
      </c>
      <c r="B240" s="83" t="s">
        <v>527</v>
      </c>
      <c r="C240" s="83" t="s">
        <v>527</v>
      </c>
      <c r="D240" s="83" t="s">
        <v>527</v>
      </c>
      <c r="E240" s="83" t="s">
        <v>527</v>
      </c>
      <c r="F240" s="83" t="s">
        <v>527</v>
      </c>
    </row>
    <row r="241" spans="1:9" ht="16" outlineLevel="1" x14ac:dyDescent="0.2">
      <c r="A241" s="35" t="s">
        <v>519</v>
      </c>
      <c r="B241" s="83" t="s">
        <v>527</v>
      </c>
      <c r="C241" s="83" t="s">
        <v>527</v>
      </c>
      <c r="D241" s="83" t="s">
        <v>527</v>
      </c>
      <c r="E241" s="83" t="s">
        <v>527</v>
      </c>
      <c r="F241" s="83" t="s">
        <v>527</v>
      </c>
    </row>
    <row r="242" spans="1:9" outlineLevel="1" x14ac:dyDescent="0.2"/>
    <row r="245" spans="1:9" ht="24" x14ac:dyDescent="0.3">
      <c r="A245" s="1" t="s">
        <v>171</v>
      </c>
    </row>
    <row r="246" spans="1:9" outlineLevel="1" x14ac:dyDescent="0.2"/>
    <row r="247" spans="1:9" ht="16" outlineLevel="1" x14ac:dyDescent="0.2">
      <c r="A247" s="35"/>
      <c r="B247" s="35" t="s">
        <v>172</v>
      </c>
      <c r="C247" s="35" t="s">
        <v>173</v>
      </c>
      <c r="D247" s="35" t="s">
        <v>174</v>
      </c>
      <c r="E247" s="35" t="s">
        <v>175</v>
      </c>
      <c r="F247" s="35" t="s">
        <v>176</v>
      </c>
      <c r="G247" s="35" t="s">
        <v>177</v>
      </c>
      <c r="H247" s="35" t="s">
        <v>178</v>
      </c>
      <c r="I247" s="35" t="s">
        <v>179</v>
      </c>
    </row>
    <row r="248" spans="1:9" ht="16" outlineLevel="1" x14ac:dyDescent="0.2">
      <c r="A248" s="35" t="s">
        <v>180</v>
      </c>
      <c r="B248" s="44"/>
      <c r="C248" s="44" t="s">
        <v>181</v>
      </c>
      <c r="D248" s="44"/>
      <c r="E248" s="45"/>
      <c r="F248" s="45"/>
      <c r="G248" s="45"/>
      <c r="H248" s="44"/>
      <c r="I248" s="44"/>
    </row>
    <row r="249" spans="1:9" ht="16" outlineLevel="1" x14ac:dyDescent="0.2">
      <c r="A249" s="35" t="s">
        <v>182</v>
      </c>
      <c r="B249" s="44"/>
      <c r="C249" s="44" t="s">
        <v>181</v>
      </c>
      <c r="D249" s="44" t="s">
        <v>181</v>
      </c>
      <c r="E249" s="44"/>
      <c r="F249" s="44"/>
      <c r="G249" s="44"/>
      <c r="H249" s="44"/>
      <c r="I249" s="44"/>
    </row>
    <row r="250" spans="1:9" ht="16" outlineLevel="1" x14ac:dyDescent="0.2">
      <c r="A250" s="35" t="s">
        <v>183</v>
      </c>
      <c r="B250" s="44"/>
      <c r="C250" s="44" t="s">
        <v>181</v>
      </c>
      <c r="D250" s="44" t="s">
        <v>181</v>
      </c>
      <c r="E250" s="44"/>
      <c r="F250" s="44"/>
      <c r="G250" s="44" t="s">
        <v>181</v>
      </c>
      <c r="H250" s="44"/>
      <c r="I250" s="44"/>
    </row>
    <row r="251" spans="1:9" ht="16" outlineLevel="1" x14ac:dyDescent="0.2">
      <c r="A251" s="39" t="s">
        <v>184</v>
      </c>
      <c r="B251" s="44" t="s">
        <v>181</v>
      </c>
      <c r="C251" s="44"/>
      <c r="D251" s="44"/>
      <c r="E251" s="44"/>
      <c r="F251" s="44"/>
      <c r="G251" s="44"/>
      <c r="H251" s="44"/>
      <c r="I251" s="44"/>
    </row>
    <row r="252" spans="1:9" ht="16" outlineLevel="1" x14ac:dyDescent="0.2">
      <c r="A252" s="39" t="s">
        <v>185</v>
      </c>
      <c r="B252" s="44" t="s">
        <v>181</v>
      </c>
      <c r="C252" s="44"/>
      <c r="D252" s="44" t="s">
        <v>181</v>
      </c>
      <c r="E252" s="44"/>
      <c r="F252" s="44"/>
      <c r="G252" s="44" t="s">
        <v>181</v>
      </c>
      <c r="H252" s="44"/>
      <c r="I252" s="44"/>
    </row>
    <row r="253" spans="1:9" ht="16" outlineLevel="1" x14ac:dyDescent="0.2">
      <c r="A253" s="39" t="s">
        <v>186</v>
      </c>
      <c r="B253" s="44" t="s">
        <v>181</v>
      </c>
      <c r="C253" s="44"/>
      <c r="D253" s="44"/>
      <c r="E253" s="44" t="s">
        <v>181</v>
      </c>
      <c r="F253" s="44"/>
      <c r="G253" s="44"/>
      <c r="H253" s="44"/>
      <c r="I253" s="44" t="s">
        <v>181</v>
      </c>
    </row>
    <row r="254" spans="1:9" ht="16" outlineLevel="1" x14ac:dyDescent="0.2">
      <c r="A254" s="35" t="s">
        <v>187</v>
      </c>
      <c r="B254" s="44" t="s">
        <v>181</v>
      </c>
      <c r="C254" s="44"/>
      <c r="D254" s="44"/>
      <c r="E254" s="44"/>
      <c r="F254" s="44"/>
      <c r="G254" s="44"/>
      <c r="H254" s="44"/>
      <c r="I254" s="44"/>
    </row>
    <row r="255" spans="1:9" ht="16" outlineLevel="1" x14ac:dyDescent="0.2">
      <c r="A255" s="35" t="s">
        <v>188</v>
      </c>
      <c r="B255" s="44" t="s">
        <v>181</v>
      </c>
      <c r="C255" s="44"/>
      <c r="D255" s="44"/>
      <c r="E255" s="44"/>
      <c r="F255" s="44"/>
      <c r="G255" s="44"/>
      <c r="H255" s="44"/>
      <c r="I255" s="44"/>
    </row>
    <row r="256" spans="1:9" ht="16" outlineLevel="1" x14ac:dyDescent="0.2">
      <c r="A256" s="35" t="s">
        <v>189</v>
      </c>
      <c r="B256" s="44" t="s">
        <v>181</v>
      </c>
      <c r="C256" s="44"/>
      <c r="D256" s="44" t="s">
        <v>181</v>
      </c>
      <c r="E256" s="44"/>
      <c r="F256" s="44"/>
      <c r="G256" s="44"/>
      <c r="H256" s="44"/>
      <c r="I256" s="44"/>
    </row>
    <row r="257" spans="1:9" ht="16" outlineLevel="1" x14ac:dyDescent="0.2">
      <c r="A257" s="35" t="s">
        <v>190</v>
      </c>
      <c r="B257" s="44"/>
      <c r="C257" s="44"/>
      <c r="D257" s="44" t="s">
        <v>181</v>
      </c>
      <c r="E257" s="44"/>
      <c r="F257" s="44"/>
      <c r="G257" s="44"/>
      <c r="H257" s="44"/>
      <c r="I257" s="44"/>
    </row>
    <row r="258" spans="1:9" ht="16" outlineLevel="1" x14ac:dyDescent="0.2">
      <c r="A258" s="35" t="s">
        <v>191</v>
      </c>
      <c r="B258" s="44"/>
      <c r="C258" s="44"/>
      <c r="D258" s="44" t="s">
        <v>181</v>
      </c>
      <c r="E258" s="44"/>
      <c r="F258" s="44"/>
      <c r="G258" s="44"/>
      <c r="H258" s="44"/>
      <c r="I258" s="44"/>
    </row>
    <row r="259" spans="1:9" ht="16" outlineLevel="1" x14ac:dyDescent="0.2">
      <c r="A259" s="35" t="s">
        <v>192</v>
      </c>
      <c r="B259" s="44" t="s">
        <v>181</v>
      </c>
      <c r="C259" s="44"/>
      <c r="D259" s="44" t="s">
        <v>181</v>
      </c>
      <c r="E259" s="44"/>
      <c r="F259" s="44"/>
      <c r="G259" s="44"/>
      <c r="H259" s="44"/>
      <c r="I259" s="44"/>
    </row>
    <row r="260" spans="1:9" ht="16" outlineLevel="1" x14ac:dyDescent="0.2">
      <c r="A260" s="35" t="s">
        <v>193</v>
      </c>
      <c r="B260" s="44" t="s">
        <v>181</v>
      </c>
      <c r="C260" s="44"/>
      <c r="D260" s="44"/>
      <c r="E260" s="44"/>
      <c r="F260" s="44"/>
      <c r="G260" s="44"/>
      <c r="H260" s="44"/>
      <c r="I260" s="44"/>
    </row>
    <row r="261" spans="1:9" ht="16" outlineLevel="1" x14ac:dyDescent="0.2">
      <c r="A261" s="35" t="s">
        <v>194</v>
      </c>
      <c r="B261" s="44"/>
      <c r="C261" s="44" t="s">
        <v>181</v>
      </c>
      <c r="D261" s="44"/>
      <c r="E261" s="44"/>
      <c r="F261" s="44"/>
      <c r="G261" s="44"/>
      <c r="H261" s="44"/>
      <c r="I261" s="44"/>
    </row>
    <row r="262" spans="1:9" ht="16" outlineLevel="1" x14ac:dyDescent="0.2">
      <c r="A262" s="35" t="s">
        <v>195</v>
      </c>
      <c r="B262" s="44" t="s">
        <v>181</v>
      </c>
      <c r="C262" s="44"/>
      <c r="D262" s="44"/>
      <c r="E262" s="44"/>
      <c r="F262" s="44"/>
      <c r="G262" s="44"/>
      <c r="H262" s="44"/>
      <c r="I262" s="44"/>
    </row>
    <row r="263" spans="1:9" ht="16" outlineLevel="1" x14ac:dyDescent="0.2">
      <c r="A263" s="35" t="s">
        <v>196</v>
      </c>
      <c r="B263" s="44"/>
      <c r="C263" s="44" t="s">
        <v>181</v>
      </c>
      <c r="D263" s="44"/>
      <c r="E263" s="44" t="s">
        <v>181</v>
      </c>
      <c r="F263" s="44"/>
      <c r="G263" s="44"/>
      <c r="H263" s="44"/>
      <c r="I263" s="44" t="s">
        <v>181</v>
      </c>
    </row>
    <row r="264" spans="1:9" ht="16" outlineLevel="1" x14ac:dyDescent="0.2">
      <c r="A264" s="35" t="s">
        <v>197</v>
      </c>
      <c r="B264" s="44" t="s">
        <v>181</v>
      </c>
      <c r="C264" s="44"/>
      <c r="D264" s="44" t="s">
        <v>181</v>
      </c>
      <c r="E264" s="44"/>
      <c r="F264" s="44"/>
      <c r="G264" s="44"/>
      <c r="H264" s="44"/>
      <c r="I264" s="44"/>
    </row>
    <row r="265" spans="1:9" ht="16" outlineLevel="1" x14ac:dyDescent="0.2">
      <c r="A265" s="35" t="s">
        <v>198</v>
      </c>
      <c r="B265" s="44" t="s">
        <v>181</v>
      </c>
      <c r="C265" s="44"/>
      <c r="D265" s="44" t="s">
        <v>181</v>
      </c>
      <c r="E265" s="44"/>
      <c r="F265" s="44"/>
      <c r="G265" s="44"/>
      <c r="H265" s="44"/>
      <c r="I265" s="44"/>
    </row>
    <row r="266" spans="1:9" ht="16" outlineLevel="1" x14ac:dyDescent="0.2">
      <c r="A266" s="35" t="s">
        <v>199</v>
      </c>
      <c r="B266" s="44" t="s">
        <v>181</v>
      </c>
      <c r="C266" s="44"/>
      <c r="D266" s="44"/>
      <c r="E266" s="44"/>
      <c r="F266" s="44"/>
      <c r="G266" s="44"/>
      <c r="H266" s="44"/>
      <c r="I266" s="44"/>
    </row>
    <row r="267" spans="1:9" outlineLevel="1" x14ac:dyDescent="0.2"/>
  </sheetData>
  <mergeCells count="1">
    <mergeCell ref="A53:E6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3BAB5-40E4-4492-A99F-AA5C70FF3363}">
  <dimension ref="A1:CH332"/>
  <sheetViews>
    <sheetView showGridLines="0" zoomScale="130" zoomScaleNormal="130" workbookViewId="0">
      <selection activeCell="I71" sqref="I71"/>
    </sheetView>
  </sheetViews>
  <sheetFormatPr baseColWidth="10" defaultColWidth="8.83203125" defaultRowHeight="15" outlineLevelRow="1" x14ac:dyDescent="0.2"/>
  <cols>
    <col min="1" max="1" width="15.5" customWidth="1"/>
    <col min="2" max="3" width="13" bestFit="1" customWidth="1"/>
    <col min="4" max="4" width="11.83203125" bestFit="1" customWidth="1"/>
    <col min="5" max="5" width="11.83203125" customWidth="1"/>
    <col min="6" max="6" width="13.1640625" customWidth="1"/>
    <col min="7" max="7" width="13" bestFit="1" customWidth="1"/>
    <col min="8" max="8" width="11.33203125" bestFit="1" customWidth="1"/>
    <col min="9" max="10" width="11.5" bestFit="1" customWidth="1"/>
    <col min="11" max="13" width="10.6640625" bestFit="1" customWidth="1"/>
    <col min="14" max="14" width="10.5" bestFit="1" customWidth="1"/>
    <col min="15" max="17" width="11.5" bestFit="1" customWidth="1"/>
    <col min="18" max="18" width="9.5" bestFit="1" customWidth="1"/>
    <col min="19" max="19" width="10.5" bestFit="1" customWidth="1"/>
    <col min="20" max="23" width="11.5" bestFit="1" customWidth="1"/>
    <col min="24" max="24" width="10.5" bestFit="1" customWidth="1"/>
    <col min="25" max="25" width="11.5" bestFit="1" customWidth="1"/>
    <col min="26" max="27" width="10.5" bestFit="1" customWidth="1"/>
    <col min="28" max="29" width="11.5" bestFit="1" customWidth="1"/>
    <col min="30" max="30" width="10.5" bestFit="1" customWidth="1"/>
    <col min="31" max="31" width="11.5" bestFit="1" customWidth="1"/>
    <col min="32" max="35" width="10.5" bestFit="1" customWidth="1"/>
    <col min="36" max="36" width="11.5" bestFit="1" customWidth="1"/>
    <col min="37" max="38" width="10.5" bestFit="1" customWidth="1"/>
    <col min="39" max="39" width="11.5" bestFit="1" customWidth="1"/>
    <col min="40" max="43" width="10.5" bestFit="1" customWidth="1"/>
    <col min="44" max="45" width="11.5" bestFit="1" customWidth="1"/>
    <col min="46" max="46" width="10.5" bestFit="1" customWidth="1"/>
    <col min="47" max="47" width="11.5" bestFit="1" customWidth="1"/>
    <col min="48" max="48" width="10.5" bestFit="1" customWidth="1"/>
    <col min="49" max="49" width="11.5" bestFit="1" customWidth="1"/>
    <col min="50" max="50" width="10.5" bestFit="1" customWidth="1"/>
    <col min="51" max="51" width="11.5" bestFit="1" customWidth="1"/>
    <col min="52" max="53" width="10.5" bestFit="1" customWidth="1"/>
    <col min="54" max="54" width="9.5" bestFit="1" customWidth="1"/>
    <col min="55" max="60" width="10.5" bestFit="1" customWidth="1"/>
    <col min="61" max="61" width="11.5" bestFit="1" customWidth="1"/>
    <col min="62" max="64" width="10.5" bestFit="1" customWidth="1"/>
    <col min="65" max="65" width="11.5" bestFit="1" customWidth="1"/>
    <col min="66" max="66" width="9.5" bestFit="1" customWidth="1"/>
    <col min="67" max="67" width="10.5" bestFit="1" customWidth="1"/>
    <col min="68" max="69" width="11.5" bestFit="1" customWidth="1"/>
    <col min="70" max="71" width="10.5" bestFit="1" customWidth="1"/>
    <col min="72" max="72" width="9.5" bestFit="1" customWidth="1"/>
    <col min="73" max="74" width="10.5" bestFit="1" customWidth="1"/>
    <col min="75" max="75" width="11.5" bestFit="1" customWidth="1"/>
    <col min="76" max="76" width="9.5" bestFit="1" customWidth="1"/>
    <col min="77" max="77" width="10.5" bestFit="1" customWidth="1"/>
    <col min="78" max="78" width="11.5" bestFit="1" customWidth="1"/>
    <col min="79" max="80" width="10.5" bestFit="1" customWidth="1"/>
    <col min="81" max="81" width="9.5" bestFit="1" customWidth="1"/>
    <col min="82" max="82" width="10.5" bestFit="1" customWidth="1"/>
    <col min="83" max="84" width="9.5" bestFit="1" customWidth="1"/>
    <col min="85" max="85" width="10.5" bestFit="1" customWidth="1"/>
    <col min="86" max="86" width="11.5" bestFit="1" customWidth="1"/>
  </cols>
  <sheetData>
    <row r="1" spans="1:10" ht="33" thickBot="1" x14ac:dyDescent="0.45">
      <c r="A1" s="79" t="s">
        <v>513</v>
      </c>
      <c r="B1" s="79"/>
      <c r="C1" s="79"/>
      <c r="D1" s="79"/>
    </row>
    <row r="2" spans="1:10" ht="16" thickTop="1" x14ac:dyDescent="0.2"/>
    <row r="3" spans="1:10" ht="25" thickBot="1" x14ac:dyDescent="0.25">
      <c r="A3" s="46" t="s">
        <v>24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ht="16" thickTop="1" x14ac:dyDescent="0.2">
      <c r="A4" s="49"/>
      <c r="B4" s="54">
        <f>2024-1910</f>
        <v>114</v>
      </c>
      <c r="C4" s="56" t="s">
        <v>25</v>
      </c>
      <c r="D4" s="19"/>
      <c r="E4" s="19"/>
      <c r="F4" s="57">
        <v>6367395</v>
      </c>
      <c r="G4" s="56" t="s">
        <v>26</v>
      </c>
      <c r="H4" s="19"/>
      <c r="I4" s="19"/>
      <c r="J4" s="50"/>
    </row>
    <row r="5" spans="1:10" x14ac:dyDescent="0.2">
      <c r="A5" s="49"/>
      <c r="B5" s="62">
        <f>1</f>
        <v>1</v>
      </c>
      <c r="C5" s="56" t="s">
        <v>27</v>
      </c>
      <c r="D5" s="19"/>
      <c r="E5" s="19"/>
      <c r="F5" s="54">
        <v>34252000</v>
      </c>
      <c r="G5" s="56" t="s">
        <v>28</v>
      </c>
      <c r="H5" s="19"/>
      <c r="I5" s="19"/>
      <c r="J5" s="50"/>
    </row>
    <row r="6" spans="1:10" x14ac:dyDescent="0.2">
      <c r="A6" s="49"/>
      <c r="B6" s="54">
        <v>85</v>
      </c>
      <c r="C6" s="56" t="s">
        <v>29</v>
      </c>
      <c r="D6" s="19"/>
      <c r="E6" s="19"/>
      <c r="F6" s="63">
        <v>2.64</v>
      </c>
      <c r="G6" s="56" t="s">
        <v>30</v>
      </c>
      <c r="H6" s="19"/>
      <c r="I6" s="19"/>
      <c r="J6" s="50"/>
    </row>
    <row r="7" spans="1:10" x14ac:dyDescent="0.2">
      <c r="A7" s="49"/>
      <c r="B7" s="58">
        <f>18/(142+18)</f>
        <v>0.1125</v>
      </c>
      <c r="C7" s="56" t="s">
        <v>31</v>
      </c>
      <c r="D7" s="19"/>
      <c r="E7" s="19"/>
      <c r="F7" s="61">
        <v>0.2</v>
      </c>
      <c r="G7" s="56" t="s">
        <v>32</v>
      </c>
      <c r="H7" s="19"/>
      <c r="I7" s="19"/>
      <c r="J7" s="50"/>
    </row>
    <row r="8" spans="1:10" x14ac:dyDescent="0.2">
      <c r="A8" s="49"/>
      <c r="B8" s="54" t="s">
        <v>434</v>
      </c>
      <c r="C8" s="56" t="s">
        <v>34</v>
      </c>
      <c r="D8" s="19"/>
      <c r="E8" s="19"/>
      <c r="F8" s="58">
        <v>0.38</v>
      </c>
      <c r="G8" s="56" t="s">
        <v>35</v>
      </c>
      <c r="H8" s="19"/>
      <c r="I8" s="19"/>
      <c r="J8" s="50"/>
    </row>
    <row r="9" spans="1:10" x14ac:dyDescent="0.2">
      <c r="A9" s="49"/>
      <c r="B9" s="19"/>
      <c r="C9" s="19"/>
      <c r="D9" s="19"/>
      <c r="E9" s="19"/>
      <c r="F9" s="19"/>
      <c r="G9" s="19"/>
      <c r="H9" s="19"/>
      <c r="I9" s="19"/>
      <c r="J9" s="50"/>
    </row>
    <row r="10" spans="1:10" x14ac:dyDescent="0.2">
      <c r="A10" s="51"/>
      <c r="B10" s="52"/>
      <c r="C10" s="52"/>
      <c r="D10" s="52"/>
      <c r="E10" s="52"/>
      <c r="F10" s="52"/>
      <c r="G10" s="52"/>
      <c r="H10" s="52"/>
      <c r="I10" s="52"/>
      <c r="J10" s="53"/>
    </row>
    <row r="12" spans="1:10" ht="24" x14ac:dyDescent="0.3">
      <c r="A12" s="1" t="s">
        <v>36</v>
      </c>
    </row>
    <row r="13" spans="1:10" outlineLevel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1980</v>
      </c>
      <c r="C29" s="35">
        <v>1990</v>
      </c>
      <c r="D29" s="35">
        <v>2001</v>
      </c>
      <c r="E29" s="35">
        <v>2011</v>
      </c>
      <c r="F29" s="35">
        <v>2024</v>
      </c>
      <c r="G29" s="35"/>
      <c r="H29" s="35"/>
    </row>
    <row r="30" spans="1:8" ht="16" outlineLevel="1" x14ac:dyDescent="0.2">
      <c r="A30" s="35" t="s">
        <v>506</v>
      </c>
      <c r="B30" s="36">
        <v>169134</v>
      </c>
      <c r="C30" s="36">
        <v>170039</v>
      </c>
      <c r="D30" s="36">
        <v>162498</v>
      </c>
      <c r="E30" s="36">
        <v>156049</v>
      </c>
      <c r="F30" s="36">
        <v>140422</v>
      </c>
      <c r="G30" s="36"/>
      <c r="H30" s="36"/>
    </row>
    <row r="31" spans="1:8" ht="16" outlineLevel="1" x14ac:dyDescent="0.2">
      <c r="A31" s="35" t="s">
        <v>200</v>
      </c>
      <c r="B31" s="36">
        <v>429482</v>
      </c>
      <c r="C31" s="36">
        <v>417477</v>
      </c>
      <c r="D31" s="36">
        <v>399989</v>
      </c>
      <c r="E31" s="36">
        <v>379712</v>
      </c>
      <c r="F31" s="36">
        <v>370484</v>
      </c>
      <c r="G31" s="36"/>
      <c r="H31" s="36"/>
    </row>
    <row r="32" spans="1:8" ht="16" outlineLevel="1" x14ac:dyDescent="0.2">
      <c r="A32" s="35" t="s">
        <v>201</v>
      </c>
      <c r="B32" s="36">
        <v>10709463</v>
      </c>
      <c r="C32" s="36">
        <v>10374823</v>
      </c>
      <c r="D32" s="36">
        <v>10198315</v>
      </c>
      <c r="E32" s="36">
        <v>9937628</v>
      </c>
      <c r="F32" s="36">
        <v>9584627</v>
      </c>
      <c r="G32" s="36"/>
      <c r="H32" s="36"/>
    </row>
    <row r="33" spans="1:22" outlineLevel="1" x14ac:dyDescent="0.2"/>
    <row r="34" spans="1:22" outlineLevel="1" x14ac:dyDescent="0.2"/>
    <row r="35" spans="1:22" outlineLevel="1" x14ac:dyDescent="0.2"/>
    <row r="36" spans="1:22" outlineLevel="1" x14ac:dyDescent="0.2"/>
    <row r="37" spans="1:22" outlineLevel="1" x14ac:dyDescent="0.2"/>
    <row r="38" spans="1:22" outlineLevel="1" x14ac:dyDescent="0.2"/>
    <row r="39" spans="1:22" outlineLevel="1" x14ac:dyDescent="0.2"/>
    <row r="40" spans="1:22" outlineLevel="1" x14ac:dyDescent="0.2"/>
    <row r="41" spans="1:22" outlineLevel="1" x14ac:dyDescent="0.2"/>
    <row r="42" spans="1:22" s="2" customFormat="1" outlineLevel="1" x14ac:dyDescent="0.2">
      <c r="A42"/>
    </row>
    <row r="43" spans="1:22" outlineLevel="1" x14ac:dyDescent="0.2"/>
    <row r="44" spans="1:22" outlineLevel="1" x14ac:dyDescent="0.2">
      <c r="A44" s="2"/>
    </row>
    <row r="45" spans="1:22" outlineLevel="1" x14ac:dyDescent="0.2"/>
    <row r="46" spans="1:22" outlineLevel="1" x14ac:dyDescent="0.2"/>
    <row r="47" spans="1:22" outlineLevel="1" x14ac:dyDescent="0.2"/>
    <row r="48" spans="1:22" ht="16" outlineLevel="1" x14ac:dyDescent="0.2">
      <c r="A48" s="37" t="s">
        <v>41</v>
      </c>
      <c r="B48" s="38" t="s">
        <v>42</v>
      </c>
      <c r="C48" s="38" t="s">
        <v>43</v>
      </c>
      <c r="D48" s="38" t="s">
        <v>44</v>
      </c>
      <c r="E48" s="38" t="s">
        <v>45</v>
      </c>
      <c r="F48" s="38" t="s">
        <v>46</v>
      </c>
      <c r="G48" s="38" t="s">
        <v>47</v>
      </c>
      <c r="H48" s="38" t="s">
        <v>48</v>
      </c>
      <c r="I48" s="38" t="s">
        <v>49</v>
      </c>
      <c r="J48" s="38" t="s">
        <v>50</v>
      </c>
      <c r="K48" s="37" t="s">
        <v>51</v>
      </c>
      <c r="L48" s="37" t="s">
        <v>52</v>
      </c>
      <c r="M48" s="37" t="s">
        <v>53</v>
      </c>
      <c r="N48" s="37" t="s">
        <v>54</v>
      </c>
      <c r="O48" s="37" t="s">
        <v>55</v>
      </c>
      <c r="P48" s="37" t="s">
        <v>56</v>
      </c>
      <c r="Q48" s="37" t="s">
        <v>57</v>
      </c>
      <c r="R48" s="37" t="s">
        <v>202</v>
      </c>
      <c r="S48" s="35" t="s">
        <v>203</v>
      </c>
      <c r="T48" s="35" t="s">
        <v>204</v>
      </c>
      <c r="U48" s="35" t="s">
        <v>205</v>
      </c>
      <c r="V48" s="35" t="s">
        <v>206</v>
      </c>
    </row>
    <row r="49" spans="1:22" ht="16" outlineLevel="1" x14ac:dyDescent="0.2">
      <c r="A49" s="35" t="s">
        <v>59</v>
      </c>
      <c r="B49" s="35">
        <v>3521</v>
      </c>
      <c r="C49" s="35">
        <v>3328</v>
      </c>
      <c r="D49" s="35">
        <v>3272</v>
      </c>
      <c r="E49" s="35">
        <v>5185</v>
      </c>
      <c r="F49" s="35">
        <v>6647</v>
      </c>
      <c r="G49" s="35">
        <v>4674</v>
      </c>
      <c r="H49" s="35">
        <v>5496</v>
      </c>
      <c r="I49" s="35">
        <v>5820</v>
      </c>
      <c r="J49" s="35">
        <v>5034</v>
      </c>
      <c r="K49" s="35">
        <v>4223</v>
      </c>
      <c r="L49" s="35">
        <v>4807</v>
      </c>
      <c r="M49" s="35">
        <v>5163</v>
      </c>
      <c r="N49" s="35">
        <v>4140</v>
      </c>
      <c r="O49" s="35">
        <v>3344</v>
      </c>
      <c r="P49" s="35">
        <v>2855</v>
      </c>
      <c r="Q49" s="35">
        <v>2085</v>
      </c>
      <c r="R49" s="35">
        <v>1287</v>
      </c>
      <c r="S49" s="35">
        <v>510</v>
      </c>
      <c r="T49" s="35">
        <v>134</v>
      </c>
      <c r="U49" s="35">
        <v>23</v>
      </c>
      <c r="V49" s="35">
        <v>8</v>
      </c>
    </row>
    <row r="50" spans="1:22" ht="16" outlineLevel="1" x14ac:dyDescent="0.2">
      <c r="A50" s="35" t="s">
        <v>60</v>
      </c>
      <c r="B50" s="35">
        <v>3391</v>
      </c>
      <c r="C50" s="35">
        <v>3112</v>
      </c>
      <c r="D50" s="35">
        <v>3304</v>
      </c>
      <c r="E50" s="35">
        <v>5472</v>
      </c>
      <c r="F50" s="35">
        <v>6974</v>
      </c>
      <c r="G50" s="35">
        <v>4882</v>
      </c>
      <c r="H50" s="35">
        <v>5804</v>
      </c>
      <c r="I50" s="35">
        <v>6019</v>
      </c>
      <c r="J50" s="35">
        <v>5438</v>
      </c>
      <c r="K50" s="35">
        <v>4793</v>
      </c>
      <c r="L50" s="35">
        <v>5453</v>
      </c>
      <c r="M50" s="35">
        <v>6378</v>
      </c>
      <c r="N50" s="35">
        <v>5747</v>
      </c>
      <c r="O50" s="35">
        <v>4941</v>
      </c>
      <c r="P50" s="35">
        <v>4564</v>
      </c>
      <c r="Q50" s="35">
        <v>3066</v>
      </c>
      <c r="R50" s="35">
        <v>2638</v>
      </c>
      <c r="S50" s="35">
        <v>1436</v>
      </c>
      <c r="T50" s="35">
        <v>458</v>
      </c>
      <c r="U50" s="35">
        <v>70</v>
      </c>
      <c r="V50" s="35">
        <v>13</v>
      </c>
    </row>
    <row r="51" spans="1:22" ht="16" outlineLevel="1" x14ac:dyDescent="0.2">
      <c r="A51" s="35" t="s">
        <v>61</v>
      </c>
      <c r="B51" s="35">
        <f>SUM(B49:B50)</f>
        <v>6912</v>
      </c>
      <c r="C51" s="35">
        <f t="shared" ref="C51:V51" si="0">SUM(C49:C50)</f>
        <v>6440</v>
      </c>
      <c r="D51" s="35">
        <f t="shared" si="0"/>
        <v>6576</v>
      </c>
      <c r="E51" s="35">
        <f t="shared" si="0"/>
        <v>10657</v>
      </c>
      <c r="F51" s="35">
        <f t="shared" si="0"/>
        <v>13621</v>
      </c>
      <c r="G51" s="35">
        <f t="shared" si="0"/>
        <v>9556</v>
      </c>
      <c r="H51" s="35">
        <f t="shared" si="0"/>
        <v>11300</v>
      </c>
      <c r="I51" s="35">
        <f t="shared" si="0"/>
        <v>11839</v>
      </c>
      <c r="J51" s="35">
        <f t="shared" si="0"/>
        <v>10472</v>
      </c>
      <c r="K51" s="35">
        <f t="shared" si="0"/>
        <v>9016</v>
      </c>
      <c r="L51" s="35">
        <f t="shared" si="0"/>
        <v>10260</v>
      </c>
      <c r="M51" s="35">
        <f t="shared" si="0"/>
        <v>11541</v>
      </c>
      <c r="N51" s="35">
        <f t="shared" si="0"/>
        <v>9887</v>
      </c>
      <c r="O51" s="35">
        <f t="shared" si="0"/>
        <v>8285</v>
      </c>
      <c r="P51" s="35">
        <f t="shared" si="0"/>
        <v>7419</v>
      </c>
      <c r="Q51" s="35">
        <f t="shared" si="0"/>
        <v>5151</v>
      </c>
      <c r="R51" s="35">
        <f t="shared" si="0"/>
        <v>3925</v>
      </c>
      <c r="S51" s="35">
        <f t="shared" si="0"/>
        <v>1946</v>
      </c>
      <c r="T51" s="35">
        <f t="shared" si="0"/>
        <v>592</v>
      </c>
      <c r="U51" s="35">
        <f t="shared" si="0"/>
        <v>93</v>
      </c>
      <c r="V51" s="35">
        <f t="shared" si="0"/>
        <v>21</v>
      </c>
    </row>
    <row r="52" spans="1:22" outlineLevel="1" x14ac:dyDescent="0.2">
      <c r="V52">
        <f>SUM($B$49:V49)/SUM($B$49:$V$49)</f>
        <v>1</v>
      </c>
    </row>
    <row r="53" spans="1:22" outlineLevel="1" x14ac:dyDescent="0.2"/>
    <row r="54" spans="1:22" outlineLevel="1" x14ac:dyDescent="0.2">
      <c r="A54" s="106" t="s">
        <v>207</v>
      </c>
      <c r="B54" s="107"/>
      <c r="C54" s="107"/>
      <c r="D54" s="107"/>
      <c r="E54" s="107"/>
      <c r="F54" s="108"/>
    </row>
    <row r="55" spans="1:22" outlineLevel="1" x14ac:dyDescent="0.2">
      <c r="A55" s="109"/>
      <c r="B55" s="110"/>
      <c r="C55" s="110"/>
      <c r="D55" s="110"/>
      <c r="E55" s="110"/>
      <c r="F55" s="111"/>
    </row>
    <row r="56" spans="1:22" outlineLevel="1" x14ac:dyDescent="0.2">
      <c r="A56" s="109"/>
      <c r="B56" s="110"/>
      <c r="C56" s="110"/>
      <c r="D56" s="110"/>
      <c r="E56" s="110"/>
      <c r="F56" s="111"/>
    </row>
    <row r="57" spans="1:22" outlineLevel="1" x14ac:dyDescent="0.2">
      <c r="A57" s="109"/>
      <c r="B57" s="110"/>
      <c r="C57" s="110"/>
      <c r="D57" s="110"/>
      <c r="E57" s="110"/>
      <c r="F57" s="111"/>
    </row>
    <row r="58" spans="1:22" outlineLevel="1" x14ac:dyDescent="0.2">
      <c r="A58" s="109"/>
      <c r="B58" s="110"/>
      <c r="C58" s="110"/>
      <c r="D58" s="110"/>
      <c r="E58" s="110"/>
      <c r="F58" s="111"/>
    </row>
    <row r="59" spans="1:22" outlineLevel="1" x14ac:dyDescent="0.2">
      <c r="A59" s="109"/>
      <c r="B59" s="110"/>
      <c r="C59" s="110"/>
      <c r="D59" s="110"/>
      <c r="E59" s="110"/>
      <c r="F59" s="111"/>
    </row>
    <row r="60" spans="1:22" outlineLevel="1" x14ac:dyDescent="0.2">
      <c r="A60" s="109"/>
      <c r="B60" s="110"/>
      <c r="C60" s="110"/>
      <c r="D60" s="110"/>
      <c r="E60" s="110"/>
      <c r="F60" s="111"/>
    </row>
    <row r="61" spans="1:22" outlineLevel="1" x14ac:dyDescent="0.2">
      <c r="A61" s="109"/>
      <c r="B61" s="110"/>
      <c r="C61" s="110"/>
      <c r="D61" s="110"/>
      <c r="E61" s="110"/>
      <c r="F61" s="111"/>
    </row>
    <row r="62" spans="1:22" outlineLevel="1" x14ac:dyDescent="0.2">
      <c r="A62" s="109"/>
      <c r="B62" s="110"/>
      <c r="C62" s="110"/>
      <c r="D62" s="110"/>
      <c r="E62" s="110"/>
      <c r="F62" s="111"/>
    </row>
    <row r="63" spans="1:22" outlineLevel="1" x14ac:dyDescent="0.2">
      <c r="A63" s="109"/>
      <c r="B63" s="110"/>
      <c r="C63" s="110"/>
      <c r="D63" s="110"/>
      <c r="E63" s="110"/>
      <c r="F63" s="111"/>
    </row>
    <row r="64" spans="1:22" outlineLevel="1" x14ac:dyDescent="0.2">
      <c r="A64" s="109"/>
      <c r="B64" s="110"/>
      <c r="C64" s="110"/>
      <c r="D64" s="110"/>
      <c r="E64" s="110"/>
      <c r="F64" s="111"/>
    </row>
    <row r="65" spans="1:6" outlineLevel="1" x14ac:dyDescent="0.2">
      <c r="A65" s="109"/>
      <c r="B65" s="110"/>
      <c r="C65" s="110"/>
      <c r="D65" s="110"/>
      <c r="E65" s="110"/>
      <c r="F65" s="111"/>
    </row>
    <row r="66" spans="1:6" outlineLevel="1" x14ac:dyDescent="0.2">
      <c r="A66" s="112"/>
      <c r="B66" s="113"/>
      <c r="C66" s="113"/>
      <c r="D66" s="113"/>
      <c r="E66" s="113"/>
      <c r="F66" s="114"/>
    </row>
    <row r="67" spans="1:6" outlineLevel="1" x14ac:dyDescent="0.2"/>
    <row r="68" spans="1:6" ht="16" outlineLevel="1" x14ac:dyDescent="0.2">
      <c r="A68" s="35" t="s">
        <v>62</v>
      </c>
      <c r="B68" s="35"/>
      <c r="C68" s="35"/>
      <c r="D68" s="35"/>
      <c r="E68" s="35"/>
      <c r="F68" s="35"/>
    </row>
    <row r="69" spans="1:6" ht="16" outlineLevel="1" x14ac:dyDescent="0.2">
      <c r="A69" s="35" t="s">
        <v>63</v>
      </c>
      <c r="B69" s="35"/>
      <c r="C69" s="35"/>
      <c r="D69" s="35"/>
      <c r="E69" s="35"/>
      <c r="F69" s="35"/>
    </row>
    <row r="70" spans="1:6" ht="16" outlineLevel="1" x14ac:dyDescent="0.2">
      <c r="A70" s="35" t="s">
        <v>64</v>
      </c>
      <c r="B70" s="35"/>
      <c r="C70" s="35"/>
      <c r="D70" s="35"/>
      <c r="E70" s="35"/>
      <c r="F70" s="35"/>
    </row>
    <row r="71" spans="1:6" ht="16" x14ac:dyDescent="0.2">
      <c r="A71" s="35" t="s">
        <v>65</v>
      </c>
      <c r="B71" s="35"/>
      <c r="C71" s="35"/>
      <c r="D71" s="35"/>
      <c r="E71" s="35"/>
      <c r="F71" s="35"/>
    </row>
    <row r="73" spans="1:6" ht="24" collapsed="1" x14ac:dyDescent="0.3">
      <c r="A73" s="1" t="s">
        <v>66</v>
      </c>
    </row>
    <row r="74" spans="1:6" outlineLevel="1" x14ac:dyDescent="0.2"/>
    <row r="75" spans="1:6" outlineLevel="1" x14ac:dyDescent="0.2"/>
    <row r="76" spans="1:6" outlineLevel="1" x14ac:dyDescent="0.2"/>
    <row r="77" spans="1:6" outlineLevel="1" x14ac:dyDescent="0.2"/>
    <row r="78" spans="1:6" outlineLevel="1" x14ac:dyDescent="0.2"/>
    <row r="79" spans="1:6" outlineLevel="1" x14ac:dyDescent="0.2"/>
    <row r="80" spans="1:6" outlineLevel="1" x14ac:dyDescent="0.2"/>
    <row r="81" spans="1:9" outlineLevel="1" x14ac:dyDescent="0.2"/>
    <row r="82" spans="1:9" outlineLevel="1" x14ac:dyDescent="0.2"/>
    <row r="83" spans="1:9" ht="16" outlineLevel="1" x14ac:dyDescent="0.2">
      <c r="A83" s="35" t="s">
        <v>37</v>
      </c>
      <c r="B83" s="35">
        <v>1910</v>
      </c>
      <c r="C83" s="35">
        <v>1920</v>
      </c>
      <c r="D83" s="35">
        <v>1960</v>
      </c>
      <c r="E83" s="35">
        <v>1970</v>
      </c>
      <c r="F83" s="35">
        <v>1980</v>
      </c>
      <c r="G83" s="35">
        <v>1993</v>
      </c>
      <c r="H83" s="35">
        <v>2012</v>
      </c>
      <c r="I83" s="35">
        <v>2014</v>
      </c>
    </row>
    <row r="84" spans="1:9" ht="16" outlineLevel="1" x14ac:dyDescent="0.2">
      <c r="A84" s="35" t="s">
        <v>67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</row>
    <row r="85" spans="1:9" ht="16" outlineLevel="1" x14ac:dyDescent="0.2">
      <c r="A85" s="35" t="s">
        <v>68</v>
      </c>
      <c r="B85" s="35" t="s">
        <v>208</v>
      </c>
      <c r="C85" s="35" t="s">
        <v>209</v>
      </c>
      <c r="D85" s="35" t="s">
        <v>210</v>
      </c>
      <c r="E85" s="35" t="s">
        <v>211</v>
      </c>
      <c r="F85" s="35" t="s">
        <v>212</v>
      </c>
      <c r="G85" s="35" t="s">
        <v>507</v>
      </c>
      <c r="H85" s="35" t="s">
        <v>213</v>
      </c>
      <c r="I85" s="35" t="s">
        <v>214</v>
      </c>
    </row>
    <row r="86" spans="1:9" outlineLevel="1" x14ac:dyDescent="0.2"/>
    <row r="87" spans="1:9" outlineLevel="1" x14ac:dyDescent="0.2"/>
    <row r="88" spans="1:9" outlineLevel="1" x14ac:dyDescent="0.2"/>
    <row r="89" spans="1:9" outlineLevel="1" x14ac:dyDescent="0.2"/>
    <row r="90" spans="1:9" outlineLevel="1" x14ac:dyDescent="0.2"/>
    <row r="91" spans="1:9" outlineLevel="1" x14ac:dyDescent="0.2"/>
    <row r="92" spans="1:9" outlineLevel="1" x14ac:dyDescent="0.2"/>
    <row r="93" spans="1:9" outlineLevel="1" x14ac:dyDescent="0.2"/>
    <row r="94" spans="1:9" outlineLevel="1" x14ac:dyDescent="0.2"/>
    <row r="95" spans="1:9" outlineLevel="1" x14ac:dyDescent="0.2"/>
    <row r="96" spans="1:9" outlineLevel="1" x14ac:dyDescent="0.2"/>
    <row r="97" spans="1:9" outlineLevel="1" x14ac:dyDescent="0.2"/>
    <row r="98" spans="1:9" outlineLevel="1" x14ac:dyDescent="0.2"/>
    <row r="99" spans="1:9" outlineLevel="1" x14ac:dyDescent="0.2"/>
    <row r="100" spans="1:9" ht="16" outlineLevel="1" x14ac:dyDescent="0.2">
      <c r="A100" s="35" t="s">
        <v>77</v>
      </c>
      <c r="B100" s="35" t="s">
        <v>79</v>
      </c>
      <c r="C100" s="35" t="s">
        <v>215</v>
      </c>
      <c r="D100" s="35"/>
    </row>
    <row r="101" spans="1:9" ht="16" outlineLevel="1" x14ac:dyDescent="0.2">
      <c r="A101" s="35" t="s">
        <v>81</v>
      </c>
      <c r="B101" s="35">
        <v>142</v>
      </c>
      <c r="C101" s="35">
        <v>18</v>
      </c>
      <c r="D101" s="35"/>
    </row>
    <row r="102" spans="1:9" ht="16" outlineLevel="1" x14ac:dyDescent="0.2">
      <c r="A102" s="35" t="s">
        <v>82</v>
      </c>
      <c r="B102" s="35">
        <v>16</v>
      </c>
      <c r="C102" s="35">
        <v>2.2000000000000002</v>
      </c>
      <c r="D102" s="35"/>
    </row>
    <row r="103" spans="1:9" ht="16" outlineLevel="1" x14ac:dyDescent="0.2">
      <c r="A103" s="35" t="s">
        <v>83</v>
      </c>
      <c r="B103" s="35">
        <v>107</v>
      </c>
      <c r="C103" s="35">
        <v>72</v>
      </c>
      <c r="D103" s="35"/>
    </row>
    <row r="104" spans="1:9" outlineLevel="1" x14ac:dyDescent="0.2"/>
    <row r="105" spans="1:9" ht="68" outlineLevel="1" x14ac:dyDescent="0.2">
      <c r="A105" s="40" t="s">
        <v>84</v>
      </c>
      <c r="B105" s="40" t="s">
        <v>85</v>
      </c>
      <c r="C105" s="40" t="s">
        <v>86</v>
      </c>
      <c r="D105" s="40" t="s">
        <v>87</v>
      </c>
      <c r="E105" s="40" t="s">
        <v>88</v>
      </c>
      <c r="F105" s="40" t="s">
        <v>89</v>
      </c>
      <c r="G105" s="40" t="s">
        <v>90</v>
      </c>
      <c r="H105" s="40" t="s">
        <v>91</v>
      </c>
      <c r="I105" s="40" t="s">
        <v>92</v>
      </c>
    </row>
    <row r="106" spans="1:9" ht="16" outlineLevel="1" x14ac:dyDescent="0.2">
      <c r="A106" s="37">
        <v>1</v>
      </c>
      <c r="B106" s="35" t="s">
        <v>216</v>
      </c>
      <c r="C106" s="39">
        <v>12.9</v>
      </c>
      <c r="D106" s="39">
        <v>36</v>
      </c>
      <c r="E106" s="72">
        <v>21.5</v>
      </c>
      <c r="F106" s="35">
        <v>57</v>
      </c>
      <c r="G106" s="35">
        <v>36</v>
      </c>
      <c r="H106" s="35">
        <v>46</v>
      </c>
      <c r="I106" s="35">
        <v>245499.9</v>
      </c>
    </row>
    <row r="107" spans="1:9" ht="16" outlineLevel="1" x14ac:dyDescent="0.2">
      <c r="A107" s="37">
        <v>2</v>
      </c>
      <c r="B107" s="35" t="s">
        <v>217</v>
      </c>
      <c r="C107" s="39">
        <v>11.3</v>
      </c>
      <c r="D107" s="39">
        <v>35</v>
      </c>
      <c r="E107" s="72">
        <v>19.37142857142857</v>
      </c>
      <c r="F107" s="35">
        <v>53</v>
      </c>
      <c r="G107" s="35">
        <v>38</v>
      </c>
      <c r="H107" s="35">
        <v>41</v>
      </c>
      <c r="I107" s="35">
        <v>201377.30000000002</v>
      </c>
    </row>
    <row r="108" spans="1:9" ht="16" outlineLevel="1" x14ac:dyDescent="0.2">
      <c r="A108" s="37" t="s">
        <v>218</v>
      </c>
      <c r="B108" s="35" t="s">
        <v>219</v>
      </c>
      <c r="C108" s="39">
        <v>9.8000000000000007</v>
      </c>
      <c r="D108" s="39">
        <v>32</v>
      </c>
      <c r="E108" s="72">
        <v>18.375</v>
      </c>
      <c r="F108" s="35">
        <v>14</v>
      </c>
      <c r="G108" s="35">
        <v>0</v>
      </c>
      <c r="H108" s="35">
        <v>1</v>
      </c>
      <c r="I108" s="35">
        <v>35044.800000000003</v>
      </c>
    </row>
    <row r="109" spans="1:9" ht="16" outlineLevel="1" x14ac:dyDescent="0.2">
      <c r="A109" s="37">
        <v>102</v>
      </c>
      <c r="B109" s="35" t="s">
        <v>220</v>
      </c>
      <c r="C109" s="39">
        <v>18.8</v>
      </c>
      <c r="D109" s="39">
        <v>46</v>
      </c>
      <c r="E109" s="72">
        <v>24.521739130434781</v>
      </c>
      <c r="F109" s="35">
        <v>7</v>
      </c>
      <c r="G109" s="35">
        <v>0</v>
      </c>
      <c r="H109" s="35">
        <v>0</v>
      </c>
      <c r="I109" s="35">
        <v>33031.599999999999</v>
      </c>
    </row>
    <row r="110" spans="1:9" ht="16" outlineLevel="1" x14ac:dyDescent="0.2">
      <c r="A110" s="37" t="s">
        <v>221</v>
      </c>
      <c r="B110" s="35" t="s">
        <v>220</v>
      </c>
      <c r="C110" s="39">
        <v>20.8</v>
      </c>
      <c r="D110" s="39">
        <v>53</v>
      </c>
      <c r="E110" s="72">
        <v>23.547169811320757</v>
      </c>
      <c r="F110" s="35">
        <v>1</v>
      </c>
      <c r="G110" s="35">
        <v>0</v>
      </c>
      <c r="H110" s="35">
        <v>0</v>
      </c>
      <c r="I110" s="35">
        <v>5220.8</v>
      </c>
    </row>
    <row r="111" spans="1:9" ht="16" outlineLevel="1" x14ac:dyDescent="0.2">
      <c r="A111" s="37">
        <v>3</v>
      </c>
      <c r="B111" s="35" t="s">
        <v>222</v>
      </c>
      <c r="C111" s="39">
        <v>13.4</v>
      </c>
      <c r="D111" s="39">
        <v>37</v>
      </c>
      <c r="E111" s="72">
        <v>21.72972972972973</v>
      </c>
      <c r="F111" s="35">
        <v>48</v>
      </c>
      <c r="G111" s="35">
        <v>39</v>
      </c>
      <c r="H111" s="35">
        <v>39</v>
      </c>
      <c r="I111" s="35">
        <v>221019.6</v>
      </c>
    </row>
    <row r="112" spans="1:9" ht="16" outlineLevel="1" x14ac:dyDescent="0.2">
      <c r="A112" s="37" t="s">
        <v>223</v>
      </c>
      <c r="B112" s="35" t="s">
        <v>224</v>
      </c>
      <c r="C112" s="39">
        <v>7.3</v>
      </c>
      <c r="D112" s="39">
        <v>26</v>
      </c>
      <c r="E112" s="72">
        <v>16.846153846153847</v>
      </c>
      <c r="F112" s="35">
        <v>2</v>
      </c>
      <c r="G112" s="35">
        <v>0</v>
      </c>
      <c r="H112" s="35">
        <v>0</v>
      </c>
      <c r="I112" s="35">
        <v>3664.6</v>
      </c>
    </row>
    <row r="113" spans="1:9" ht="16" outlineLevel="1" x14ac:dyDescent="0.2">
      <c r="A113" s="37">
        <v>103</v>
      </c>
      <c r="B113" s="35" t="s">
        <v>225</v>
      </c>
      <c r="C113" s="39">
        <v>9</v>
      </c>
      <c r="D113" s="39">
        <v>28</v>
      </c>
      <c r="E113" s="72">
        <v>19.285714285714285</v>
      </c>
      <c r="F113" s="35">
        <v>34</v>
      </c>
      <c r="G113" s="35">
        <v>14</v>
      </c>
      <c r="H113" s="35">
        <v>14</v>
      </c>
      <c r="I113" s="35">
        <v>91170</v>
      </c>
    </row>
    <row r="114" spans="1:9" ht="16" outlineLevel="1" x14ac:dyDescent="0.2">
      <c r="A114" s="37">
        <v>4</v>
      </c>
      <c r="B114" s="35" t="s">
        <v>226</v>
      </c>
      <c r="C114" s="39">
        <v>14.5</v>
      </c>
      <c r="D114" s="39">
        <v>40</v>
      </c>
      <c r="E114" s="72">
        <v>21.75</v>
      </c>
      <c r="F114" s="35">
        <v>11</v>
      </c>
      <c r="G114" s="35">
        <v>6</v>
      </c>
      <c r="H114" s="35">
        <v>6</v>
      </c>
      <c r="I114" s="35">
        <v>49952.5</v>
      </c>
    </row>
    <row r="115" spans="1:9" ht="16" outlineLevel="1" x14ac:dyDescent="0.2">
      <c r="A115" s="37" t="s">
        <v>227</v>
      </c>
      <c r="B115" s="35" t="s">
        <v>228</v>
      </c>
      <c r="C115" s="39">
        <v>8</v>
      </c>
      <c r="D115" s="39">
        <v>20</v>
      </c>
      <c r="E115" s="72">
        <v>24</v>
      </c>
      <c r="F115" s="35">
        <v>3</v>
      </c>
      <c r="G115" s="35">
        <v>1</v>
      </c>
      <c r="H115" s="35">
        <v>1</v>
      </c>
      <c r="I115" s="35">
        <v>6936</v>
      </c>
    </row>
    <row r="116" spans="1:9" ht="16" outlineLevel="1" x14ac:dyDescent="0.2">
      <c r="A116" s="37">
        <v>104</v>
      </c>
      <c r="B116" s="35" t="s">
        <v>229</v>
      </c>
      <c r="C116" s="39">
        <v>8.1999999999999993</v>
      </c>
      <c r="D116" s="39">
        <v>27</v>
      </c>
      <c r="E116" s="72">
        <v>18.222222222222221</v>
      </c>
      <c r="F116" s="35">
        <v>1</v>
      </c>
      <c r="G116" s="35">
        <v>0</v>
      </c>
      <c r="H116" s="35">
        <v>0</v>
      </c>
      <c r="I116" s="35">
        <v>2058.1999999999998</v>
      </c>
    </row>
    <row r="117" spans="1:9" ht="16" outlineLevel="1" x14ac:dyDescent="0.2">
      <c r="A117" s="37" t="s">
        <v>230</v>
      </c>
      <c r="B117" s="35" t="s">
        <v>231</v>
      </c>
      <c r="C117" s="39">
        <v>21</v>
      </c>
      <c r="D117" s="39">
        <v>51</v>
      </c>
      <c r="E117" s="72">
        <v>24.705882352941178</v>
      </c>
      <c r="F117" s="35">
        <v>1</v>
      </c>
      <c r="G117" s="35">
        <v>0</v>
      </c>
      <c r="H117" s="35">
        <v>0</v>
      </c>
      <c r="I117" s="35">
        <v>5271</v>
      </c>
    </row>
    <row r="118" spans="1:9" ht="16" outlineLevel="1" x14ac:dyDescent="0.2">
      <c r="A118" s="37" t="s">
        <v>232</v>
      </c>
      <c r="B118" s="35" t="s">
        <v>231</v>
      </c>
      <c r="C118" s="39">
        <v>16.899999999999999</v>
      </c>
      <c r="D118" s="39">
        <v>42</v>
      </c>
      <c r="E118" s="72">
        <v>24.142857142857142</v>
      </c>
      <c r="F118" s="35">
        <v>2</v>
      </c>
      <c r="G118" s="35">
        <v>0</v>
      </c>
      <c r="H118" s="35">
        <v>0</v>
      </c>
      <c r="I118" s="35">
        <v>8483.7999999999993</v>
      </c>
    </row>
    <row r="119" spans="1:9" ht="16" outlineLevel="1" x14ac:dyDescent="0.2">
      <c r="A119" s="37">
        <v>6</v>
      </c>
      <c r="B119" s="35" t="s">
        <v>233</v>
      </c>
      <c r="C119" s="39">
        <v>5.7</v>
      </c>
      <c r="D119" s="39">
        <v>24</v>
      </c>
      <c r="E119" s="72">
        <v>14.25</v>
      </c>
      <c r="F119" s="35">
        <v>36</v>
      </c>
      <c r="G119" s="35">
        <v>15</v>
      </c>
      <c r="H119" s="35">
        <v>15</v>
      </c>
      <c r="I119" s="35">
        <v>61252.200000000004</v>
      </c>
    </row>
    <row r="120" spans="1:9" ht="16" outlineLevel="1" x14ac:dyDescent="0.2">
      <c r="A120" s="37">
        <v>7</v>
      </c>
      <c r="B120" s="35" t="s">
        <v>234</v>
      </c>
      <c r="C120" s="39">
        <v>8</v>
      </c>
      <c r="D120" s="39">
        <v>23</v>
      </c>
      <c r="E120" s="72">
        <v>20.869565217391305</v>
      </c>
      <c r="F120" s="35">
        <v>24</v>
      </c>
      <c r="G120" s="35">
        <v>12</v>
      </c>
      <c r="H120" s="35">
        <v>12</v>
      </c>
      <c r="I120" s="35">
        <v>59136</v>
      </c>
    </row>
    <row r="121" spans="1:9" ht="16" outlineLevel="1" x14ac:dyDescent="0.2">
      <c r="A121" s="37" t="s">
        <v>235</v>
      </c>
      <c r="B121" s="35" t="s">
        <v>234</v>
      </c>
      <c r="C121" s="39">
        <v>8.6</v>
      </c>
      <c r="D121" s="39">
        <v>25</v>
      </c>
      <c r="E121" s="72">
        <v>20.639999999999997</v>
      </c>
      <c r="F121" s="35">
        <v>12</v>
      </c>
      <c r="G121" s="35">
        <v>4</v>
      </c>
      <c r="H121" s="35">
        <v>4</v>
      </c>
      <c r="I121" s="35">
        <v>29824.799999999999</v>
      </c>
    </row>
    <row r="122" spans="1:9" ht="16" outlineLevel="1" x14ac:dyDescent="0.2">
      <c r="A122" s="37">
        <v>8</v>
      </c>
      <c r="B122" s="35" t="s">
        <v>236</v>
      </c>
      <c r="C122" s="39">
        <v>7</v>
      </c>
      <c r="D122" s="39">
        <v>20</v>
      </c>
      <c r="E122" s="72">
        <v>21</v>
      </c>
      <c r="F122" s="35">
        <v>1</v>
      </c>
      <c r="G122" s="35">
        <v>0</v>
      </c>
      <c r="H122" s="35">
        <v>0</v>
      </c>
      <c r="I122" s="35">
        <v>1757</v>
      </c>
    </row>
    <row r="123" spans="1:9" ht="16" outlineLevel="1" x14ac:dyDescent="0.2">
      <c r="A123" s="37" t="s">
        <v>237</v>
      </c>
      <c r="B123" s="35" t="s">
        <v>238</v>
      </c>
      <c r="C123" s="39">
        <v>9.8000000000000007</v>
      </c>
      <c r="D123" s="39">
        <v>29</v>
      </c>
      <c r="E123" s="72">
        <v>20.27586206896552</v>
      </c>
      <c r="F123" s="35">
        <v>3</v>
      </c>
      <c r="G123" s="35">
        <v>0</v>
      </c>
      <c r="H123" s="35">
        <v>0</v>
      </c>
      <c r="I123" s="35">
        <v>7379.4000000000005</v>
      </c>
    </row>
    <row r="124" spans="1:9" ht="16" outlineLevel="1" x14ac:dyDescent="0.2">
      <c r="A124" s="37">
        <v>12</v>
      </c>
      <c r="B124" s="35" t="s">
        <v>239</v>
      </c>
      <c r="C124" s="39">
        <v>10.3</v>
      </c>
      <c r="D124" s="39">
        <v>18</v>
      </c>
      <c r="E124" s="72">
        <v>34.333333333333336</v>
      </c>
      <c r="F124" s="35">
        <v>6</v>
      </c>
      <c r="G124" s="35">
        <v>5</v>
      </c>
      <c r="H124" s="35">
        <v>5</v>
      </c>
      <c r="I124" s="35">
        <v>21382.800000000003</v>
      </c>
    </row>
    <row r="125" spans="1:9" ht="16" outlineLevel="1" x14ac:dyDescent="0.2">
      <c r="A125" s="37">
        <v>13</v>
      </c>
      <c r="B125" s="35" t="s">
        <v>240</v>
      </c>
      <c r="C125" s="39">
        <v>17.7</v>
      </c>
      <c r="D125" s="39">
        <v>38</v>
      </c>
      <c r="E125" s="72">
        <v>27.94736842105263</v>
      </c>
      <c r="F125" s="35">
        <v>7</v>
      </c>
      <c r="G125" s="35">
        <v>8</v>
      </c>
      <c r="H125" s="35">
        <v>8</v>
      </c>
      <c r="I125" s="35">
        <v>47241.299999999996</v>
      </c>
    </row>
    <row r="126" spans="1:9" ht="16" outlineLevel="1" x14ac:dyDescent="0.2">
      <c r="A126" s="37" t="s">
        <v>241</v>
      </c>
      <c r="B126" s="35" t="s">
        <v>240</v>
      </c>
      <c r="C126" s="39">
        <v>13.6</v>
      </c>
      <c r="D126" s="39">
        <v>28</v>
      </c>
      <c r="E126" s="72">
        <v>29.142857142857142</v>
      </c>
      <c r="F126" s="35">
        <v>9</v>
      </c>
      <c r="G126" s="35">
        <v>3</v>
      </c>
      <c r="H126" s="35">
        <v>4</v>
      </c>
      <c r="I126" s="35">
        <v>36216.799999999996</v>
      </c>
    </row>
    <row r="127" spans="1:9" ht="16" outlineLevel="1" x14ac:dyDescent="0.2">
      <c r="A127" s="37" t="s">
        <v>242</v>
      </c>
      <c r="B127" s="35" t="s">
        <v>240</v>
      </c>
      <c r="C127" s="39">
        <v>19.8</v>
      </c>
      <c r="D127" s="39">
        <v>44</v>
      </c>
      <c r="E127" s="72">
        <v>27.000000000000004</v>
      </c>
      <c r="F127" s="35">
        <v>5</v>
      </c>
      <c r="G127" s="35">
        <v>0</v>
      </c>
      <c r="H127" s="35">
        <v>0</v>
      </c>
      <c r="I127" s="35">
        <v>24849</v>
      </c>
    </row>
    <row r="128" spans="1:9" ht="16" outlineLevel="1" x14ac:dyDescent="0.2">
      <c r="A128" s="37">
        <v>14</v>
      </c>
      <c r="B128" s="35" t="s">
        <v>243</v>
      </c>
      <c r="C128" s="39">
        <v>13.4</v>
      </c>
      <c r="D128" s="39">
        <v>25</v>
      </c>
      <c r="E128" s="72">
        <v>32.159999999999997</v>
      </c>
      <c r="F128" s="35">
        <v>2</v>
      </c>
      <c r="G128" s="35">
        <v>1</v>
      </c>
      <c r="H128" s="35">
        <v>1</v>
      </c>
      <c r="I128" s="35">
        <v>8254.4</v>
      </c>
    </row>
    <row r="129" spans="1:9" ht="16" outlineLevel="1" x14ac:dyDescent="0.2">
      <c r="A129" s="37" t="s">
        <v>244</v>
      </c>
      <c r="B129" s="35" t="s">
        <v>245</v>
      </c>
      <c r="C129" s="39">
        <v>17.399999999999999</v>
      </c>
      <c r="D129" s="39">
        <v>36</v>
      </c>
      <c r="E129" s="72">
        <v>29</v>
      </c>
      <c r="F129" s="35">
        <v>4</v>
      </c>
      <c r="G129" s="35">
        <v>5</v>
      </c>
      <c r="H129" s="35">
        <v>5</v>
      </c>
      <c r="I129" s="35">
        <v>27387.599999999999</v>
      </c>
    </row>
    <row r="130" spans="1:9" ht="16" outlineLevel="1" x14ac:dyDescent="0.2">
      <c r="A130" s="37">
        <v>15</v>
      </c>
      <c r="B130" s="35" t="s">
        <v>246</v>
      </c>
      <c r="C130" s="39">
        <v>13</v>
      </c>
      <c r="D130" s="39">
        <v>25</v>
      </c>
      <c r="E130" s="72">
        <v>31.2</v>
      </c>
      <c r="F130" s="35">
        <v>1</v>
      </c>
      <c r="G130" s="35">
        <v>1</v>
      </c>
      <c r="H130" s="35">
        <v>1</v>
      </c>
      <c r="I130" s="35">
        <v>4745</v>
      </c>
    </row>
    <row r="131" spans="1:9" ht="16" outlineLevel="1" x14ac:dyDescent="0.2">
      <c r="A131" s="37">
        <v>16</v>
      </c>
      <c r="B131" s="35" t="s">
        <v>247</v>
      </c>
      <c r="C131" s="39">
        <v>2.1</v>
      </c>
      <c r="D131" s="39">
        <v>5</v>
      </c>
      <c r="E131" s="72">
        <v>25.200000000000003</v>
      </c>
      <c r="F131" s="35">
        <v>7</v>
      </c>
      <c r="G131" s="35">
        <v>6</v>
      </c>
      <c r="H131" s="35">
        <v>6</v>
      </c>
      <c r="I131" s="35">
        <v>5126.1000000000004</v>
      </c>
    </row>
    <row r="132" spans="1:9" ht="16" outlineLevel="1" x14ac:dyDescent="0.2">
      <c r="A132" s="37">
        <v>20</v>
      </c>
      <c r="B132" s="35" t="s">
        <v>248</v>
      </c>
      <c r="C132" s="39">
        <v>5.7</v>
      </c>
      <c r="D132" s="39">
        <v>17</v>
      </c>
      <c r="E132" s="72">
        <v>20.117647058823529</v>
      </c>
      <c r="F132" s="35">
        <v>10</v>
      </c>
      <c r="G132" s="35">
        <v>7</v>
      </c>
      <c r="H132" s="35">
        <v>7</v>
      </c>
      <c r="I132" s="35">
        <v>18855.600000000002</v>
      </c>
    </row>
    <row r="133" spans="1:9" ht="16" outlineLevel="1" x14ac:dyDescent="0.2">
      <c r="A133" s="37">
        <v>21</v>
      </c>
      <c r="B133" s="35" t="s">
        <v>249</v>
      </c>
      <c r="C133" s="39">
        <v>11.7</v>
      </c>
      <c r="D133" s="39">
        <v>31</v>
      </c>
      <c r="E133" s="72">
        <v>22.645161290322577</v>
      </c>
      <c r="F133" s="35">
        <v>10</v>
      </c>
      <c r="G133" s="35">
        <v>4</v>
      </c>
      <c r="H133" s="35">
        <v>4</v>
      </c>
      <c r="I133" s="35">
        <v>34702.199999999997</v>
      </c>
    </row>
    <row r="134" spans="1:9" ht="16" outlineLevel="1" x14ac:dyDescent="0.2">
      <c r="A134" s="37" t="s">
        <v>250</v>
      </c>
      <c r="B134" s="35" t="s">
        <v>251</v>
      </c>
      <c r="C134" s="39">
        <v>8.8000000000000007</v>
      </c>
      <c r="D134" s="39">
        <v>25</v>
      </c>
      <c r="E134" s="72">
        <v>21.12</v>
      </c>
      <c r="F134" s="35">
        <v>2</v>
      </c>
      <c r="G134" s="35">
        <v>0</v>
      </c>
      <c r="H134" s="35">
        <v>0</v>
      </c>
      <c r="I134" s="35">
        <v>4417.6000000000004</v>
      </c>
    </row>
    <row r="135" spans="1:9" ht="16" outlineLevel="1" x14ac:dyDescent="0.2">
      <c r="A135" s="37">
        <v>121</v>
      </c>
      <c r="B135" s="35" t="s">
        <v>252</v>
      </c>
      <c r="C135" s="39">
        <v>21.5</v>
      </c>
      <c r="D135" s="39">
        <v>52</v>
      </c>
      <c r="E135" s="72">
        <v>24.807692307692307</v>
      </c>
      <c r="F135" s="35">
        <v>13</v>
      </c>
      <c r="G135" s="35">
        <v>2</v>
      </c>
      <c r="H135" s="35">
        <v>2</v>
      </c>
      <c r="I135" s="35">
        <v>75056.5</v>
      </c>
    </row>
    <row r="136" spans="1:9" ht="16" outlineLevel="1" x14ac:dyDescent="0.2">
      <c r="A136" s="37">
        <v>22</v>
      </c>
      <c r="B136" s="35" t="s">
        <v>253</v>
      </c>
      <c r="C136" s="39">
        <v>9.1999999999999993</v>
      </c>
      <c r="D136" s="39">
        <v>22</v>
      </c>
      <c r="E136" s="72">
        <v>25.09090909090909</v>
      </c>
      <c r="F136" s="35">
        <v>2</v>
      </c>
      <c r="G136" s="35">
        <v>0</v>
      </c>
      <c r="H136" s="35">
        <v>0</v>
      </c>
      <c r="I136" s="35">
        <v>4618.3999999999996</v>
      </c>
    </row>
    <row r="137" spans="1:9" ht="16" outlineLevel="1" x14ac:dyDescent="0.2">
      <c r="A137" s="37">
        <v>23</v>
      </c>
      <c r="B137" s="35" t="s">
        <v>254</v>
      </c>
      <c r="C137" s="39">
        <v>8.6</v>
      </c>
      <c r="D137" s="39">
        <v>19</v>
      </c>
      <c r="E137" s="72">
        <v>27.157894736842106</v>
      </c>
      <c r="F137" s="35">
        <v>1</v>
      </c>
      <c r="G137" s="35">
        <v>0</v>
      </c>
      <c r="H137" s="35">
        <v>0</v>
      </c>
      <c r="I137" s="35">
        <v>2158.6</v>
      </c>
    </row>
    <row r="138" spans="1:9" ht="16" outlineLevel="1" x14ac:dyDescent="0.2">
      <c r="A138" s="37" t="s">
        <v>255</v>
      </c>
      <c r="B138" s="35" t="s">
        <v>254</v>
      </c>
      <c r="C138" s="39">
        <v>8.6</v>
      </c>
      <c r="D138" s="39">
        <v>19</v>
      </c>
      <c r="E138" s="72">
        <v>27.157894736842106</v>
      </c>
      <c r="F138" s="35">
        <v>0</v>
      </c>
      <c r="G138" s="35">
        <v>2</v>
      </c>
      <c r="H138" s="35">
        <v>2</v>
      </c>
      <c r="I138" s="35">
        <v>1960.8</v>
      </c>
    </row>
    <row r="139" spans="1:9" ht="16" outlineLevel="1" x14ac:dyDescent="0.2">
      <c r="A139" s="37">
        <v>24</v>
      </c>
      <c r="B139" s="35" t="s">
        <v>256</v>
      </c>
      <c r="C139" s="39">
        <v>9.1999999999999993</v>
      </c>
      <c r="D139" s="39">
        <v>20</v>
      </c>
      <c r="E139" s="72">
        <v>27.599999999999998</v>
      </c>
      <c r="F139" s="35">
        <v>1</v>
      </c>
      <c r="G139" s="35">
        <v>2</v>
      </c>
      <c r="H139" s="35">
        <v>2</v>
      </c>
      <c r="I139" s="35">
        <v>4406.7999999999993</v>
      </c>
    </row>
    <row r="140" spans="1:9" ht="16" outlineLevel="1" x14ac:dyDescent="0.2">
      <c r="A140" s="37">
        <v>25</v>
      </c>
      <c r="B140" s="35" t="s">
        <v>257</v>
      </c>
      <c r="C140" s="39">
        <v>12.1</v>
      </c>
      <c r="D140" s="39">
        <v>34</v>
      </c>
      <c r="E140" s="72">
        <v>21.352941176470587</v>
      </c>
      <c r="F140" s="35">
        <v>3</v>
      </c>
      <c r="G140" s="35">
        <v>14</v>
      </c>
      <c r="H140" s="35">
        <v>14</v>
      </c>
      <c r="I140" s="35">
        <v>28422.899999999998</v>
      </c>
    </row>
    <row r="141" spans="1:9" ht="16" outlineLevel="1" x14ac:dyDescent="0.2">
      <c r="A141" s="37" t="s">
        <v>258</v>
      </c>
      <c r="B141" s="35" t="s">
        <v>259</v>
      </c>
      <c r="C141" s="39">
        <v>3.3</v>
      </c>
      <c r="D141" s="39">
        <v>8</v>
      </c>
      <c r="E141" s="72">
        <v>24.75</v>
      </c>
      <c r="F141" s="35">
        <v>3</v>
      </c>
      <c r="G141" s="35">
        <v>0</v>
      </c>
      <c r="H141" s="35">
        <v>0</v>
      </c>
      <c r="I141" s="35">
        <v>2484.9</v>
      </c>
    </row>
    <row r="142" spans="1:9" ht="16" outlineLevel="1" x14ac:dyDescent="0.2">
      <c r="A142" s="37">
        <v>26</v>
      </c>
      <c r="B142" s="35" t="s">
        <v>260</v>
      </c>
      <c r="C142" s="39">
        <v>8.6999999999999993</v>
      </c>
      <c r="D142" s="39">
        <v>22</v>
      </c>
      <c r="E142" s="72">
        <v>23.727272727272727</v>
      </c>
      <c r="F142" s="35">
        <v>3</v>
      </c>
      <c r="G142" s="35">
        <v>2</v>
      </c>
      <c r="H142" s="35">
        <v>2</v>
      </c>
      <c r="I142" s="35">
        <v>8534.6999999999989</v>
      </c>
    </row>
    <row r="143" spans="1:9" ht="16" outlineLevel="1" x14ac:dyDescent="0.2">
      <c r="A143" s="37">
        <v>27</v>
      </c>
      <c r="B143" s="35" t="s">
        <v>261</v>
      </c>
      <c r="C143" s="39">
        <v>14.5</v>
      </c>
      <c r="D143" s="39">
        <v>39</v>
      </c>
      <c r="E143" s="72">
        <v>22.307692307692307</v>
      </c>
      <c r="F143" s="35">
        <v>11</v>
      </c>
      <c r="G143" s="35">
        <v>0</v>
      </c>
      <c r="H143" s="35">
        <v>0</v>
      </c>
      <c r="I143" s="35">
        <v>40034.5</v>
      </c>
    </row>
    <row r="144" spans="1:9" ht="16" outlineLevel="1" x14ac:dyDescent="0.2">
      <c r="A144" s="37" t="s">
        <v>262</v>
      </c>
      <c r="B144" s="35" t="s">
        <v>263</v>
      </c>
      <c r="C144" s="39">
        <v>18.899999999999999</v>
      </c>
      <c r="D144" s="39">
        <v>46</v>
      </c>
      <c r="E144" s="72">
        <v>24.652173913043473</v>
      </c>
      <c r="F144" s="35">
        <v>3</v>
      </c>
      <c r="G144" s="35">
        <v>2</v>
      </c>
      <c r="H144" s="35">
        <v>2</v>
      </c>
      <c r="I144" s="35">
        <v>18540.899999999998</v>
      </c>
    </row>
    <row r="145" spans="1:9" ht="16" outlineLevel="1" x14ac:dyDescent="0.2">
      <c r="A145" s="37">
        <v>28</v>
      </c>
      <c r="B145" s="35" t="s">
        <v>264</v>
      </c>
      <c r="C145" s="39">
        <v>14.7</v>
      </c>
      <c r="D145" s="39">
        <v>33</v>
      </c>
      <c r="E145" s="72">
        <v>26.727272727272723</v>
      </c>
      <c r="F145" s="35">
        <v>3</v>
      </c>
      <c r="G145" s="35">
        <v>0</v>
      </c>
      <c r="H145" s="35">
        <v>0</v>
      </c>
      <c r="I145" s="35">
        <v>11069.1</v>
      </c>
    </row>
    <row r="146" spans="1:9" ht="16" outlineLevel="1" x14ac:dyDescent="0.2">
      <c r="A146" s="37" t="s">
        <v>265</v>
      </c>
      <c r="B146" s="35" t="s">
        <v>266</v>
      </c>
      <c r="C146" s="39">
        <v>9.9</v>
      </c>
      <c r="D146" s="39">
        <v>29</v>
      </c>
      <c r="E146" s="72">
        <v>20.482758620689655</v>
      </c>
      <c r="F146" s="35">
        <v>6</v>
      </c>
      <c r="G146" s="35">
        <v>0</v>
      </c>
      <c r="H146" s="35">
        <v>0</v>
      </c>
      <c r="I146" s="35">
        <v>14909.4</v>
      </c>
    </row>
    <row r="147" spans="1:9" ht="16" outlineLevel="1" x14ac:dyDescent="0.2">
      <c r="A147" s="37" t="s">
        <v>267</v>
      </c>
      <c r="B147" s="35" t="s">
        <v>266</v>
      </c>
      <c r="C147" s="39">
        <v>10.7</v>
      </c>
      <c r="D147" s="39">
        <v>30</v>
      </c>
      <c r="E147" s="72">
        <v>21.4</v>
      </c>
      <c r="F147" s="35">
        <v>4</v>
      </c>
      <c r="G147" s="35">
        <v>0</v>
      </c>
      <c r="H147" s="35">
        <v>0</v>
      </c>
      <c r="I147" s="35">
        <v>10742.8</v>
      </c>
    </row>
    <row r="148" spans="1:9" ht="16" outlineLevel="1" x14ac:dyDescent="0.2">
      <c r="A148" s="37">
        <v>29</v>
      </c>
      <c r="B148" s="35" t="s">
        <v>268</v>
      </c>
      <c r="C148" s="39">
        <v>12.5</v>
      </c>
      <c r="D148" s="39">
        <v>33</v>
      </c>
      <c r="E148" s="72">
        <v>22.727272727272727</v>
      </c>
      <c r="F148" s="35">
        <v>5</v>
      </c>
      <c r="G148" s="35">
        <v>15</v>
      </c>
      <c r="H148" s="35">
        <v>15</v>
      </c>
      <c r="I148" s="35">
        <v>37062.5</v>
      </c>
    </row>
    <row r="149" spans="1:9" ht="16" outlineLevel="1" x14ac:dyDescent="0.2">
      <c r="A149" s="37">
        <v>30</v>
      </c>
      <c r="B149" s="35" t="s">
        <v>269</v>
      </c>
      <c r="C149" s="39">
        <v>3.9</v>
      </c>
      <c r="D149" s="39">
        <v>12</v>
      </c>
      <c r="E149" s="72">
        <v>19.5</v>
      </c>
      <c r="F149" s="35">
        <v>28</v>
      </c>
      <c r="G149" s="35">
        <v>26</v>
      </c>
      <c r="H149" s="35">
        <v>21</v>
      </c>
      <c r="I149" s="35">
        <v>37759.799999999996</v>
      </c>
    </row>
    <row r="150" spans="1:9" ht="16" outlineLevel="1" x14ac:dyDescent="0.2">
      <c r="A150" s="37" t="s">
        <v>270</v>
      </c>
      <c r="B150" s="35" t="s">
        <v>271</v>
      </c>
      <c r="C150" s="39">
        <v>6.8</v>
      </c>
      <c r="D150" s="39">
        <v>18</v>
      </c>
      <c r="E150" s="72">
        <v>22.666666666666668</v>
      </c>
      <c r="F150" s="35">
        <v>3</v>
      </c>
      <c r="G150" s="35">
        <v>1</v>
      </c>
      <c r="H150" s="35">
        <v>1</v>
      </c>
      <c r="I150" s="35">
        <v>5895.5999999999995</v>
      </c>
    </row>
    <row r="151" spans="1:9" ht="16" outlineLevel="1" x14ac:dyDescent="0.2">
      <c r="A151" s="37">
        <v>32</v>
      </c>
      <c r="B151" s="35" t="s">
        <v>272</v>
      </c>
      <c r="C151" s="39">
        <v>8.6999999999999993</v>
      </c>
      <c r="D151" s="39">
        <v>28</v>
      </c>
      <c r="E151" s="72">
        <v>18.642857142857142</v>
      </c>
      <c r="F151" s="35">
        <v>32</v>
      </c>
      <c r="G151" s="35">
        <v>18</v>
      </c>
      <c r="H151" s="35">
        <v>18</v>
      </c>
      <c r="I151" s="35">
        <v>87730.799999999988</v>
      </c>
    </row>
    <row r="152" spans="1:9" ht="16" outlineLevel="1" x14ac:dyDescent="0.2">
      <c r="A152" s="37" t="s">
        <v>273</v>
      </c>
      <c r="B152" s="35" t="s">
        <v>274</v>
      </c>
      <c r="C152" s="39">
        <v>4.9000000000000004</v>
      </c>
      <c r="D152" s="39">
        <v>12</v>
      </c>
      <c r="E152" s="72">
        <v>24.5</v>
      </c>
      <c r="F152" s="35">
        <v>2</v>
      </c>
      <c r="G152" s="35">
        <v>1</v>
      </c>
      <c r="H152" s="35">
        <v>2</v>
      </c>
      <c r="I152" s="35">
        <v>3322.2000000000003</v>
      </c>
    </row>
    <row r="153" spans="1:9" ht="16" outlineLevel="1" x14ac:dyDescent="0.2">
      <c r="A153" s="37">
        <v>33</v>
      </c>
      <c r="B153" s="35" t="s">
        <v>274</v>
      </c>
      <c r="C153" s="39">
        <v>5.6</v>
      </c>
      <c r="D153" s="39">
        <v>18</v>
      </c>
      <c r="E153" s="72">
        <v>18.666666666666668</v>
      </c>
      <c r="F153" s="35">
        <v>29</v>
      </c>
      <c r="G153" s="35">
        <v>22</v>
      </c>
      <c r="H153" s="35">
        <v>22</v>
      </c>
      <c r="I153" s="35">
        <v>54807.199999999997</v>
      </c>
    </row>
    <row r="154" spans="1:9" ht="16" outlineLevel="1" x14ac:dyDescent="0.2">
      <c r="A154" s="37">
        <v>34</v>
      </c>
      <c r="B154" s="35" t="s">
        <v>275</v>
      </c>
      <c r="C154" s="39">
        <v>6.7</v>
      </c>
      <c r="D154" s="39">
        <v>19</v>
      </c>
      <c r="E154" s="72">
        <v>21.157894736842106</v>
      </c>
      <c r="F154" s="35">
        <v>10</v>
      </c>
      <c r="G154" s="35">
        <v>5</v>
      </c>
      <c r="H154" s="35">
        <v>5</v>
      </c>
      <c r="I154" s="35">
        <v>20636</v>
      </c>
    </row>
    <row r="155" spans="1:9" ht="16" outlineLevel="1" x14ac:dyDescent="0.2">
      <c r="A155" s="37" t="s">
        <v>276</v>
      </c>
      <c r="B155" s="35" t="s">
        <v>275</v>
      </c>
      <c r="C155" s="39">
        <v>9</v>
      </c>
      <c r="D155" s="39">
        <v>22</v>
      </c>
      <c r="E155" s="72">
        <v>24.545454545454547</v>
      </c>
      <c r="F155" s="35">
        <v>15</v>
      </c>
      <c r="G155" s="35">
        <v>6</v>
      </c>
      <c r="H155" s="35">
        <v>6</v>
      </c>
      <c r="I155" s="35">
        <v>40041</v>
      </c>
    </row>
    <row r="156" spans="1:9" ht="16" outlineLevel="1" x14ac:dyDescent="0.2">
      <c r="A156" s="37">
        <v>35</v>
      </c>
      <c r="B156" s="35" t="s">
        <v>277</v>
      </c>
      <c r="C156" s="39">
        <v>10.199999999999999</v>
      </c>
      <c r="D156" s="39">
        <v>28</v>
      </c>
      <c r="E156" s="72">
        <v>21.857142857142854</v>
      </c>
      <c r="F156" s="35">
        <v>1</v>
      </c>
      <c r="G156" s="35">
        <v>6</v>
      </c>
      <c r="H156" s="35">
        <v>6</v>
      </c>
      <c r="I156" s="35">
        <v>9537</v>
      </c>
    </row>
    <row r="157" spans="1:9" ht="16" outlineLevel="1" x14ac:dyDescent="0.2">
      <c r="A157" s="37" t="s">
        <v>278</v>
      </c>
      <c r="B157" s="35" t="s">
        <v>277</v>
      </c>
      <c r="C157" s="39">
        <v>12.4</v>
      </c>
      <c r="D157" s="39">
        <v>35</v>
      </c>
      <c r="E157" s="72">
        <v>21.257142857142856</v>
      </c>
      <c r="F157" s="35">
        <v>4</v>
      </c>
      <c r="G157" s="35">
        <v>0</v>
      </c>
      <c r="H157" s="35">
        <v>0</v>
      </c>
      <c r="I157" s="35">
        <v>12449.6</v>
      </c>
    </row>
    <row r="158" spans="1:9" ht="16" outlineLevel="1" x14ac:dyDescent="0.2">
      <c r="A158" s="37">
        <v>36</v>
      </c>
      <c r="B158" s="35" t="s">
        <v>279</v>
      </c>
      <c r="C158" s="39">
        <v>4.3</v>
      </c>
      <c r="D158" s="39">
        <v>15</v>
      </c>
      <c r="E158" s="72">
        <v>17.2</v>
      </c>
      <c r="F158" s="35">
        <v>1</v>
      </c>
      <c r="G158" s="35">
        <v>0</v>
      </c>
      <c r="H158" s="35">
        <v>0</v>
      </c>
      <c r="I158" s="35">
        <v>1079.3</v>
      </c>
    </row>
    <row r="159" spans="1:9" ht="16" outlineLevel="1" x14ac:dyDescent="0.2">
      <c r="A159" s="37">
        <v>37</v>
      </c>
      <c r="B159" s="35" t="s">
        <v>280</v>
      </c>
      <c r="C159" s="39">
        <v>4.9000000000000004</v>
      </c>
      <c r="D159" s="39">
        <v>17</v>
      </c>
      <c r="E159" s="72">
        <v>17.294117647058826</v>
      </c>
      <c r="F159" s="35">
        <v>5</v>
      </c>
      <c r="G159" s="35">
        <v>0</v>
      </c>
      <c r="H159" s="35">
        <v>0</v>
      </c>
      <c r="I159" s="35">
        <v>6149.5</v>
      </c>
    </row>
    <row r="160" spans="1:9" ht="16" outlineLevel="1" x14ac:dyDescent="0.2">
      <c r="A160" s="37">
        <v>38</v>
      </c>
      <c r="B160" s="35" t="s">
        <v>281</v>
      </c>
      <c r="C160" s="39">
        <v>7.1</v>
      </c>
      <c r="D160" s="39">
        <v>20</v>
      </c>
      <c r="E160" s="72">
        <v>21.3</v>
      </c>
      <c r="F160" s="35">
        <v>4</v>
      </c>
      <c r="G160" s="35">
        <v>18</v>
      </c>
      <c r="H160" s="35">
        <v>18</v>
      </c>
      <c r="I160" s="35">
        <v>21697.599999999999</v>
      </c>
    </row>
    <row r="161" spans="1:9" ht="16" outlineLevel="1" x14ac:dyDescent="0.2">
      <c r="A161" s="37" t="s">
        <v>282</v>
      </c>
      <c r="B161" s="35" t="s">
        <v>283</v>
      </c>
      <c r="C161" s="39">
        <v>12.3</v>
      </c>
      <c r="D161" s="39">
        <v>6</v>
      </c>
      <c r="E161" s="72">
        <v>123</v>
      </c>
      <c r="F161" s="35">
        <v>1</v>
      </c>
      <c r="G161" s="35">
        <v>1</v>
      </c>
      <c r="H161" s="35">
        <v>1</v>
      </c>
      <c r="I161" s="35">
        <v>4489.5</v>
      </c>
    </row>
    <row r="162" spans="1:9" ht="16" outlineLevel="1" x14ac:dyDescent="0.2">
      <c r="A162" s="37">
        <v>39</v>
      </c>
      <c r="B162" s="35" t="s">
        <v>284</v>
      </c>
      <c r="C162" s="39">
        <v>5.0999999999999996</v>
      </c>
      <c r="D162" s="39">
        <v>16</v>
      </c>
      <c r="E162" s="72">
        <v>19.125</v>
      </c>
      <c r="F162" s="35">
        <v>13</v>
      </c>
      <c r="G162" s="35">
        <v>0</v>
      </c>
      <c r="H162" s="35">
        <v>0</v>
      </c>
      <c r="I162" s="35">
        <v>16641.3</v>
      </c>
    </row>
    <row r="163" spans="1:9" ht="16" outlineLevel="1" x14ac:dyDescent="0.2">
      <c r="A163" s="37">
        <v>40</v>
      </c>
      <c r="B163" s="35" t="s">
        <v>283</v>
      </c>
      <c r="C163" s="39">
        <v>13.7</v>
      </c>
      <c r="D163" s="39">
        <v>21</v>
      </c>
      <c r="E163" s="72">
        <v>39.142857142857146</v>
      </c>
      <c r="F163" s="35">
        <v>1</v>
      </c>
      <c r="G163" s="35">
        <v>1</v>
      </c>
      <c r="H163" s="35">
        <v>1</v>
      </c>
      <c r="I163" s="35">
        <v>5000.5</v>
      </c>
    </row>
    <row r="164" spans="1:9" ht="16" outlineLevel="1" x14ac:dyDescent="0.2">
      <c r="A164" s="37">
        <v>140</v>
      </c>
      <c r="B164" s="35" t="s">
        <v>285</v>
      </c>
      <c r="C164" s="39">
        <v>9</v>
      </c>
      <c r="D164" s="39">
        <v>23</v>
      </c>
      <c r="E164" s="72">
        <v>23.478260869565215</v>
      </c>
      <c r="F164" s="35">
        <v>1</v>
      </c>
      <c r="G164" s="35">
        <v>0</v>
      </c>
      <c r="H164" s="35">
        <v>0</v>
      </c>
      <c r="I164" s="35">
        <v>2259</v>
      </c>
    </row>
    <row r="165" spans="1:9" ht="16" outlineLevel="1" x14ac:dyDescent="0.2">
      <c r="A165" s="37">
        <v>41</v>
      </c>
      <c r="B165" s="35" t="s">
        <v>286</v>
      </c>
      <c r="C165" s="39">
        <v>8.1999999999999993</v>
      </c>
      <c r="D165" s="39">
        <v>21</v>
      </c>
      <c r="E165" s="72">
        <v>23.428571428571427</v>
      </c>
      <c r="F165" s="35">
        <v>20</v>
      </c>
      <c r="G165" s="35">
        <v>9</v>
      </c>
      <c r="H165" s="35">
        <v>9</v>
      </c>
      <c r="I165" s="35">
        <v>49577.2</v>
      </c>
    </row>
    <row r="166" spans="1:9" ht="16" outlineLevel="1" x14ac:dyDescent="0.2">
      <c r="A166" s="37" t="s">
        <v>287</v>
      </c>
      <c r="B166" s="35" t="s">
        <v>288</v>
      </c>
      <c r="C166" s="39">
        <v>8</v>
      </c>
      <c r="D166" s="39">
        <v>19</v>
      </c>
      <c r="E166" s="72">
        <v>25.263157894736842</v>
      </c>
      <c r="F166" s="35">
        <v>1</v>
      </c>
      <c r="G166" s="35">
        <v>0</v>
      </c>
      <c r="H166" s="35">
        <v>0</v>
      </c>
      <c r="I166" s="35">
        <v>2008</v>
      </c>
    </row>
    <row r="167" spans="1:9" ht="16" outlineLevel="1" x14ac:dyDescent="0.2">
      <c r="A167" s="37" t="s">
        <v>289</v>
      </c>
      <c r="B167" s="35" t="s">
        <v>290</v>
      </c>
      <c r="C167" s="39">
        <v>13.5</v>
      </c>
      <c r="D167" s="39">
        <v>15</v>
      </c>
      <c r="E167" s="72">
        <v>54</v>
      </c>
      <c r="F167" s="35">
        <v>1</v>
      </c>
      <c r="G167" s="35">
        <v>1</v>
      </c>
      <c r="H167" s="35">
        <v>1</v>
      </c>
      <c r="I167" s="35">
        <v>4927.5</v>
      </c>
    </row>
    <row r="168" spans="1:9" ht="16" outlineLevel="1" x14ac:dyDescent="0.2">
      <c r="A168" s="37">
        <v>42</v>
      </c>
      <c r="B168" s="35" t="s">
        <v>291</v>
      </c>
      <c r="C168" s="39">
        <v>5.7</v>
      </c>
      <c r="D168" s="39">
        <v>14</v>
      </c>
      <c r="E168" s="72">
        <v>24.428571428571431</v>
      </c>
      <c r="F168" s="35">
        <v>7</v>
      </c>
      <c r="G168" s="35">
        <v>6</v>
      </c>
      <c r="H168" s="35">
        <v>6</v>
      </c>
      <c r="I168" s="35">
        <v>13913.7</v>
      </c>
    </row>
    <row r="169" spans="1:9" ht="16" outlineLevel="1" x14ac:dyDescent="0.2">
      <c r="A169" s="37" t="s">
        <v>292</v>
      </c>
      <c r="B169" s="35" t="s">
        <v>293</v>
      </c>
      <c r="C169" s="39">
        <v>11.8</v>
      </c>
      <c r="D169" s="39">
        <v>29</v>
      </c>
      <c r="E169" s="72">
        <v>24.413793103448278</v>
      </c>
      <c r="F169" s="35">
        <v>13</v>
      </c>
      <c r="G169" s="35">
        <v>0</v>
      </c>
      <c r="H169" s="35">
        <v>0</v>
      </c>
      <c r="I169" s="35">
        <v>38503.4</v>
      </c>
    </row>
    <row r="170" spans="1:9" ht="16" outlineLevel="1" x14ac:dyDescent="0.2">
      <c r="A170" s="37">
        <v>142</v>
      </c>
      <c r="B170" s="35" t="s">
        <v>294</v>
      </c>
      <c r="C170" s="39">
        <v>6.1</v>
      </c>
      <c r="D170" s="39">
        <v>20</v>
      </c>
      <c r="E170" s="72">
        <v>18.3</v>
      </c>
      <c r="F170" s="35">
        <v>1</v>
      </c>
      <c r="G170" s="35">
        <v>0</v>
      </c>
      <c r="H170" s="35">
        <v>0</v>
      </c>
      <c r="I170" s="35">
        <v>1531.1</v>
      </c>
    </row>
    <row r="171" spans="1:9" ht="16" outlineLevel="1" x14ac:dyDescent="0.2">
      <c r="A171" s="37">
        <v>43</v>
      </c>
      <c r="B171" s="35" t="s">
        <v>286</v>
      </c>
      <c r="C171" s="39">
        <v>10.8</v>
      </c>
      <c r="D171" s="39">
        <v>23</v>
      </c>
      <c r="E171" s="72">
        <v>28.173913043478262</v>
      </c>
      <c r="F171" s="35">
        <v>2</v>
      </c>
      <c r="G171" s="35">
        <v>8</v>
      </c>
      <c r="H171" s="35">
        <v>8</v>
      </c>
      <c r="I171" s="35">
        <v>15271.2</v>
      </c>
    </row>
    <row r="172" spans="1:9" ht="16" outlineLevel="1" x14ac:dyDescent="0.2">
      <c r="A172" s="37">
        <v>46</v>
      </c>
      <c r="B172" s="35" t="s">
        <v>295</v>
      </c>
      <c r="C172" s="39">
        <v>13.7</v>
      </c>
      <c r="D172" s="39">
        <v>41</v>
      </c>
      <c r="E172" s="72">
        <v>20.048780487804876</v>
      </c>
      <c r="F172" s="35">
        <v>14</v>
      </c>
      <c r="G172" s="35">
        <v>4</v>
      </c>
      <c r="H172" s="35">
        <v>0</v>
      </c>
      <c r="I172" s="35">
        <v>50991.399999999994</v>
      </c>
    </row>
    <row r="173" spans="1:9" ht="16" outlineLevel="1" x14ac:dyDescent="0.2">
      <c r="A173" s="37">
        <v>47</v>
      </c>
      <c r="B173" s="35" t="s">
        <v>296</v>
      </c>
      <c r="C173" s="39">
        <v>12.3</v>
      </c>
      <c r="D173" s="39">
        <v>35</v>
      </c>
      <c r="E173" s="72">
        <v>21.085714285714285</v>
      </c>
      <c r="F173" s="35">
        <v>13</v>
      </c>
      <c r="G173" s="35">
        <v>14</v>
      </c>
      <c r="H173" s="35">
        <v>18</v>
      </c>
      <c r="I173" s="35">
        <v>62816.100000000006</v>
      </c>
    </row>
    <row r="174" spans="1:9" ht="16" outlineLevel="1" x14ac:dyDescent="0.2">
      <c r="A174" s="37">
        <v>51</v>
      </c>
      <c r="B174" s="35" t="s">
        <v>297</v>
      </c>
      <c r="C174" s="39">
        <v>2.2000000000000002</v>
      </c>
      <c r="D174" s="39">
        <v>5</v>
      </c>
      <c r="E174" s="72">
        <v>26.400000000000002</v>
      </c>
      <c r="F174" s="35">
        <v>5</v>
      </c>
      <c r="G174" s="35">
        <v>0</v>
      </c>
      <c r="H174" s="35">
        <v>1</v>
      </c>
      <c r="I174" s="35">
        <v>2897.4</v>
      </c>
    </row>
    <row r="175" spans="1:9" ht="16" outlineLevel="1" x14ac:dyDescent="0.2">
      <c r="A175" s="37">
        <v>52</v>
      </c>
      <c r="B175" s="35" t="s">
        <v>298</v>
      </c>
      <c r="C175" s="39">
        <v>4.0999999999999996</v>
      </c>
      <c r="D175" s="39">
        <v>7</v>
      </c>
      <c r="E175" s="72">
        <v>35.142857142857139</v>
      </c>
      <c r="F175" s="35">
        <v>5</v>
      </c>
      <c r="G175" s="35">
        <v>1</v>
      </c>
      <c r="H175" s="35">
        <v>0</v>
      </c>
      <c r="I175" s="35">
        <v>5358.7</v>
      </c>
    </row>
    <row r="176" spans="1:9" ht="16" outlineLevel="1" x14ac:dyDescent="0.2">
      <c r="A176" s="37">
        <v>55</v>
      </c>
      <c r="B176" s="35" t="s">
        <v>225</v>
      </c>
      <c r="C176" s="39">
        <v>7.3</v>
      </c>
      <c r="D176" s="39">
        <v>20</v>
      </c>
      <c r="E176" s="72">
        <v>21.900000000000002</v>
      </c>
      <c r="F176" s="35">
        <v>1</v>
      </c>
      <c r="G176" s="35">
        <v>0</v>
      </c>
      <c r="H176" s="35">
        <v>0</v>
      </c>
      <c r="I176" s="35">
        <v>1832.3</v>
      </c>
    </row>
    <row r="177" spans="1:9" ht="16" outlineLevel="1" x14ac:dyDescent="0.2">
      <c r="A177" s="37">
        <v>60</v>
      </c>
      <c r="B177" s="35" t="s">
        <v>299</v>
      </c>
      <c r="C177" s="39">
        <v>12.2</v>
      </c>
      <c r="D177" s="39">
        <v>30</v>
      </c>
      <c r="E177" s="72">
        <v>24.4</v>
      </c>
      <c r="F177" s="35">
        <v>1</v>
      </c>
      <c r="G177" s="35">
        <v>0</v>
      </c>
      <c r="H177" s="35">
        <v>0</v>
      </c>
      <c r="I177" s="35">
        <v>3062.2</v>
      </c>
    </row>
    <row r="178" spans="1:9" ht="16" outlineLevel="1" x14ac:dyDescent="0.2">
      <c r="A178" s="37" t="s">
        <v>300</v>
      </c>
      <c r="B178" s="35" t="s">
        <v>301</v>
      </c>
      <c r="C178" s="39">
        <v>9</v>
      </c>
      <c r="D178" s="39">
        <v>22</v>
      </c>
      <c r="E178" s="72">
        <v>24.545454545454547</v>
      </c>
      <c r="F178" s="35">
        <v>2</v>
      </c>
      <c r="G178" s="35">
        <v>2</v>
      </c>
      <c r="H178" s="35">
        <v>2</v>
      </c>
      <c r="I178" s="35">
        <v>6570</v>
      </c>
    </row>
    <row r="179" spans="1:9" ht="16" outlineLevel="1" x14ac:dyDescent="0.2">
      <c r="A179" s="37" t="s">
        <v>302</v>
      </c>
      <c r="B179" s="35" t="s">
        <v>303</v>
      </c>
      <c r="C179" s="39">
        <v>20.100000000000001</v>
      </c>
      <c r="D179" s="39">
        <v>59</v>
      </c>
      <c r="E179" s="72">
        <v>20.440677966101699</v>
      </c>
      <c r="F179" s="35">
        <v>6</v>
      </c>
      <c r="G179" s="35">
        <v>0</v>
      </c>
      <c r="H179" s="35">
        <v>0</v>
      </c>
      <c r="I179" s="35">
        <v>30270.600000000002</v>
      </c>
    </row>
    <row r="180" spans="1:9" ht="16" outlineLevel="1" x14ac:dyDescent="0.2">
      <c r="A180" s="37">
        <v>61</v>
      </c>
      <c r="B180" s="35" t="s">
        <v>304</v>
      </c>
      <c r="C180" s="39">
        <v>2.4</v>
      </c>
      <c r="D180" s="39">
        <v>7</v>
      </c>
      <c r="E180" s="72">
        <v>20.571428571428569</v>
      </c>
      <c r="F180" s="35">
        <v>0</v>
      </c>
      <c r="G180" s="35">
        <v>8</v>
      </c>
      <c r="H180" s="35">
        <v>0</v>
      </c>
      <c r="I180" s="35">
        <v>998.4</v>
      </c>
    </row>
    <row r="181" spans="1:9" ht="16" outlineLevel="1" x14ac:dyDescent="0.2">
      <c r="A181" s="37">
        <v>62</v>
      </c>
      <c r="B181" s="35" t="s">
        <v>305</v>
      </c>
      <c r="C181" s="39">
        <v>2.8</v>
      </c>
      <c r="D181" s="39">
        <v>8</v>
      </c>
      <c r="E181" s="72">
        <v>21</v>
      </c>
      <c r="F181" s="35">
        <v>8</v>
      </c>
      <c r="G181" s="35">
        <v>3</v>
      </c>
      <c r="H181" s="35">
        <v>3</v>
      </c>
      <c r="I181" s="35">
        <v>6580</v>
      </c>
    </row>
    <row r="182" spans="1:9" ht="16" outlineLevel="1" x14ac:dyDescent="0.2">
      <c r="A182" s="37">
        <v>73</v>
      </c>
      <c r="B182" s="35" t="s">
        <v>234</v>
      </c>
      <c r="C182" s="39">
        <v>11.1</v>
      </c>
      <c r="D182" s="39">
        <v>28</v>
      </c>
      <c r="E182" s="72">
        <v>23.785714285714285</v>
      </c>
      <c r="F182" s="35">
        <v>8</v>
      </c>
      <c r="G182" s="35">
        <v>17</v>
      </c>
      <c r="H182" s="35">
        <v>17</v>
      </c>
      <c r="I182" s="35">
        <v>43800.6</v>
      </c>
    </row>
    <row r="183" spans="1:9" ht="16" outlineLevel="1" x14ac:dyDescent="0.2">
      <c r="A183" s="37" t="s">
        <v>306</v>
      </c>
      <c r="B183" s="35" t="s">
        <v>234</v>
      </c>
      <c r="C183" s="39">
        <v>11.3</v>
      </c>
      <c r="D183" s="39">
        <v>28</v>
      </c>
      <c r="E183" s="72">
        <v>24.214285714285715</v>
      </c>
      <c r="F183" s="35">
        <v>1</v>
      </c>
      <c r="G183" s="35">
        <v>4</v>
      </c>
      <c r="H183" s="35">
        <v>4</v>
      </c>
      <c r="I183" s="35">
        <v>7989.1</v>
      </c>
    </row>
    <row r="184" spans="1:9" ht="16" outlineLevel="1" x14ac:dyDescent="0.2">
      <c r="A184" s="37">
        <v>82</v>
      </c>
      <c r="B184" s="35" t="s">
        <v>307</v>
      </c>
      <c r="C184" s="39">
        <v>9.1999999999999993</v>
      </c>
      <c r="D184" s="39">
        <v>20</v>
      </c>
      <c r="E184" s="72">
        <v>27.599999999999998</v>
      </c>
      <c r="F184" s="35">
        <v>1</v>
      </c>
      <c r="G184" s="35">
        <v>0</v>
      </c>
      <c r="H184" s="35">
        <v>0</v>
      </c>
      <c r="I184" s="35">
        <v>2309.1999999999998</v>
      </c>
    </row>
    <row r="185" spans="1:9" ht="16" outlineLevel="1" x14ac:dyDescent="0.2">
      <c r="A185" s="37">
        <v>913</v>
      </c>
      <c r="B185" s="35" t="s">
        <v>308</v>
      </c>
      <c r="C185" s="39">
        <v>4.7</v>
      </c>
      <c r="D185" s="39">
        <v>10</v>
      </c>
      <c r="E185" s="72">
        <v>28.200000000000003</v>
      </c>
      <c r="F185" s="35">
        <v>1</v>
      </c>
      <c r="G185" s="35">
        <v>1</v>
      </c>
      <c r="H185" s="35">
        <v>1</v>
      </c>
      <c r="I185" s="35">
        <v>1715.5</v>
      </c>
    </row>
    <row r="186" spans="1:9" ht="16" outlineLevel="1" x14ac:dyDescent="0.2">
      <c r="A186" s="37">
        <v>926</v>
      </c>
      <c r="B186" s="35" t="s">
        <v>309</v>
      </c>
      <c r="C186" s="39">
        <v>10.7</v>
      </c>
      <c r="D186" s="39">
        <v>25</v>
      </c>
      <c r="E186" s="72">
        <v>25.679999999999996</v>
      </c>
      <c r="F186" s="35">
        <v>2</v>
      </c>
      <c r="G186" s="35">
        <v>2</v>
      </c>
      <c r="H186" s="35">
        <v>2</v>
      </c>
      <c r="I186" s="35">
        <v>7810.9999999999991</v>
      </c>
    </row>
    <row r="187" spans="1:9" ht="16" outlineLevel="1" x14ac:dyDescent="0.2">
      <c r="A187" s="37">
        <v>932</v>
      </c>
      <c r="B187" s="35" t="s">
        <v>310</v>
      </c>
      <c r="C187" s="39">
        <v>3.2</v>
      </c>
      <c r="D187" s="39">
        <v>6</v>
      </c>
      <c r="E187" s="72">
        <v>32</v>
      </c>
      <c r="F187" s="35">
        <v>1</v>
      </c>
      <c r="G187" s="35">
        <v>1</v>
      </c>
      <c r="H187" s="35">
        <v>1</v>
      </c>
      <c r="I187" s="35">
        <v>1168</v>
      </c>
    </row>
    <row r="188" spans="1:9" ht="16" outlineLevel="1" x14ac:dyDescent="0.2">
      <c r="A188" s="37">
        <v>940</v>
      </c>
      <c r="B188" s="35" t="s">
        <v>283</v>
      </c>
      <c r="C188" s="39">
        <v>2.4</v>
      </c>
      <c r="D188" s="39">
        <v>5</v>
      </c>
      <c r="E188" s="72">
        <v>28.8</v>
      </c>
      <c r="F188" s="35">
        <v>1</v>
      </c>
      <c r="G188" s="35">
        <v>1</v>
      </c>
      <c r="H188" s="35">
        <v>1</v>
      </c>
      <c r="I188" s="35">
        <v>876</v>
      </c>
    </row>
    <row r="189" spans="1:9" ht="16" outlineLevel="1" x14ac:dyDescent="0.2">
      <c r="A189" s="37">
        <v>941</v>
      </c>
      <c r="B189" s="35" t="s">
        <v>311</v>
      </c>
      <c r="C189" s="39">
        <v>3.8</v>
      </c>
      <c r="D189" s="39">
        <v>7</v>
      </c>
      <c r="E189" s="72">
        <v>32.571428571428569</v>
      </c>
      <c r="F189" s="35">
        <v>2</v>
      </c>
      <c r="G189" s="35">
        <v>2</v>
      </c>
      <c r="H189" s="35">
        <v>2</v>
      </c>
      <c r="I189" s="35">
        <v>2774</v>
      </c>
    </row>
    <row r="190" spans="1:9" ht="16" outlineLevel="1" x14ac:dyDescent="0.2">
      <c r="A190" s="37">
        <v>973</v>
      </c>
      <c r="B190" s="35" t="s">
        <v>234</v>
      </c>
      <c r="C190" s="39">
        <v>12.3</v>
      </c>
      <c r="D190" s="39">
        <v>26</v>
      </c>
      <c r="E190" s="72">
        <v>28.384615384615387</v>
      </c>
      <c r="F190" s="35">
        <v>5</v>
      </c>
      <c r="G190" s="35">
        <v>9</v>
      </c>
      <c r="H190" s="35">
        <v>9</v>
      </c>
      <c r="I190" s="35">
        <v>28056.300000000003</v>
      </c>
    </row>
    <row r="191" spans="1:9" ht="16" outlineLevel="1" x14ac:dyDescent="0.2">
      <c r="A191" s="35"/>
      <c r="B191" s="73" t="s">
        <v>445</v>
      </c>
      <c r="C191" s="74">
        <f>AVERAGE(C106:C190)</f>
        <v>10.004705882352942</v>
      </c>
      <c r="D191" s="74">
        <f t="shared" ref="D191" si="1">AVERAGE(D106:D190)</f>
        <v>25.08235294117647</v>
      </c>
      <c r="E191" s="75" t="s">
        <v>446</v>
      </c>
      <c r="F191" s="74">
        <f>SUM(F106:F190)</f>
        <v>703</v>
      </c>
      <c r="G191" s="74">
        <f t="shared" ref="G191:I191" si="2">SUM(G106:G190)</f>
        <v>442</v>
      </c>
      <c r="H191" s="74">
        <f t="shared" si="2"/>
        <v>445</v>
      </c>
      <c r="I191" s="76">
        <f t="shared" si="2"/>
        <v>2284365.5000000005</v>
      </c>
    </row>
    <row r="192" spans="1:9" x14ac:dyDescent="0.2">
      <c r="C192" s="3"/>
    </row>
    <row r="194" spans="1:1" ht="24" x14ac:dyDescent="0.3">
      <c r="A194" s="1" t="s">
        <v>140</v>
      </c>
    </row>
    <row r="195" spans="1:1" outlineLevel="1" x14ac:dyDescent="0.2"/>
    <row r="196" spans="1:1" outlineLevel="1" x14ac:dyDescent="0.2"/>
    <row r="197" spans="1:1" outlineLevel="1" x14ac:dyDescent="0.2"/>
    <row r="198" spans="1:1" outlineLevel="1" x14ac:dyDescent="0.2"/>
    <row r="199" spans="1:1" outlineLevel="1" x14ac:dyDescent="0.2"/>
    <row r="200" spans="1:1" outlineLevel="1" x14ac:dyDescent="0.2"/>
    <row r="201" spans="1:1" outlineLevel="1" x14ac:dyDescent="0.2"/>
    <row r="202" spans="1:1" outlineLevel="1" x14ac:dyDescent="0.2"/>
    <row r="203" spans="1:1" outlineLevel="1" x14ac:dyDescent="0.2"/>
    <row r="204" spans="1:1" outlineLevel="1" x14ac:dyDescent="0.2"/>
    <row r="205" spans="1:1" outlineLevel="1" x14ac:dyDescent="0.2"/>
    <row r="206" spans="1:1" outlineLevel="1" x14ac:dyDescent="0.2"/>
    <row r="207" spans="1:1" outlineLevel="1" x14ac:dyDescent="0.2"/>
    <row r="208" spans="1:1" outlineLevel="1" x14ac:dyDescent="0.2"/>
    <row r="209" spans="1:6" ht="16" outlineLevel="1" x14ac:dyDescent="0.2">
      <c r="A209" s="35" t="s">
        <v>37</v>
      </c>
      <c r="B209" s="35">
        <v>2019</v>
      </c>
      <c r="C209" s="35">
        <v>2020</v>
      </c>
      <c r="D209" s="35">
        <v>2021</v>
      </c>
      <c r="E209" s="35">
        <v>2022</v>
      </c>
      <c r="F209" s="35">
        <v>2023</v>
      </c>
    </row>
    <row r="210" spans="1:6" ht="16" outlineLevel="1" x14ac:dyDescent="0.2">
      <c r="A210" s="35" t="s">
        <v>141</v>
      </c>
      <c r="B210" s="41">
        <v>40103000</v>
      </c>
      <c r="C210" s="41">
        <v>27994000</v>
      </c>
      <c r="D210" s="41">
        <v>25685000</v>
      </c>
      <c r="E210" s="41">
        <v>31614000</v>
      </c>
      <c r="F210" s="41">
        <v>34252000</v>
      </c>
    </row>
    <row r="211" spans="1:6" outlineLevel="1" x14ac:dyDescent="0.2"/>
    <row r="212" spans="1:6" outlineLevel="1" x14ac:dyDescent="0.2"/>
    <row r="213" spans="1:6" outlineLevel="1" x14ac:dyDescent="0.2"/>
    <row r="214" spans="1:6" outlineLevel="1" x14ac:dyDescent="0.2"/>
    <row r="215" spans="1:6" outlineLevel="1" x14ac:dyDescent="0.2"/>
    <row r="216" spans="1:6" outlineLevel="1" x14ac:dyDescent="0.2"/>
    <row r="217" spans="1:6" outlineLevel="1" x14ac:dyDescent="0.2"/>
    <row r="218" spans="1:6" outlineLevel="1" x14ac:dyDescent="0.2"/>
    <row r="219" spans="1:6" outlineLevel="1" x14ac:dyDescent="0.2"/>
    <row r="220" spans="1:6" outlineLevel="1" x14ac:dyDescent="0.2"/>
    <row r="221" spans="1:6" outlineLevel="1" x14ac:dyDescent="0.2"/>
    <row r="222" spans="1:6" outlineLevel="1" x14ac:dyDescent="0.2"/>
    <row r="223" spans="1:6" outlineLevel="1" x14ac:dyDescent="0.2"/>
    <row r="224" spans="1:6" outlineLevel="1" x14ac:dyDescent="0.2"/>
    <row r="225" spans="1:86" outlineLevel="1" x14ac:dyDescent="0.2"/>
    <row r="226" spans="1:86" ht="16" outlineLevel="1" x14ac:dyDescent="0.2">
      <c r="A226" s="37" t="s">
        <v>142</v>
      </c>
      <c r="B226" s="77">
        <v>1</v>
      </c>
      <c r="C226" s="77">
        <v>2</v>
      </c>
      <c r="D226" s="77" t="s">
        <v>218</v>
      </c>
      <c r="E226" s="77">
        <v>102</v>
      </c>
      <c r="F226" s="77" t="s">
        <v>221</v>
      </c>
      <c r="G226" s="77">
        <v>3</v>
      </c>
      <c r="H226" s="77" t="s">
        <v>223</v>
      </c>
      <c r="I226" s="77">
        <v>103</v>
      </c>
      <c r="J226" s="77">
        <v>4</v>
      </c>
      <c r="K226" s="77" t="s">
        <v>227</v>
      </c>
      <c r="L226" s="77">
        <v>104</v>
      </c>
      <c r="M226" s="77" t="s">
        <v>230</v>
      </c>
      <c r="N226" s="77" t="s">
        <v>232</v>
      </c>
      <c r="O226" s="77">
        <v>6</v>
      </c>
      <c r="P226" s="77">
        <v>7</v>
      </c>
      <c r="Q226" s="77" t="s">
        <v>235</v>
      </c>
      <c r="R226" s="77">
        <v>8</v>
      </c>
      <c r="S226" s="77" t="s">
        <v>237</v>
      </c>
      <c r="T226" s="77">
        <v>12</v>
      </c>
      <c r="U226" s="77">
        <v>13</v>
      </c>
      <c r="V226" s="77" t="s">
        <v>241</v>
      </c>
      <c r="W226" s="77" t="s">
        <v>242</v>
      </c>
      <c r="X226" s="77">
        <v>14</v>
      </c>
      <c r="Y226" s="77" t="s">
        <v>244</v>
      </c>
      <c r="Z226" s="77">
        <v>15</v>
      </c>
      <c r="AA226" s="77">
        <v>16</v>
      </c>
      <c r="AB226" s="77">
        <v>20</v>
      </c>
      <c r="AC226" s="77">
        <v>21</v>
      </c>
      <c r="AD226" s="77" t="s">
        <v>250</v>
      </c>
      <c r="AE226" s="77">
        <v>121</v>
      </c>
      <c r="AF226" s="77">
        <v>22</v>
      </c>
      <c r="AG226" s="77">
        <v>23</v>
      </c>
      <c r="AH226" s="77" t="s">
        <v>255</v>
      </c>
      <c r="AI226" s="77">
        <v>24</v>
      </c>
      <c r="AJ226" s="77">
        <v>25</v>
      </c>
      <c r="AK226" s="77" t="s">
        <v>258</v>
      </c>
      <c r="AL226" s="77">
        <v>26</v>
      </c>
      <c r="AM226" s="77">
        <v>27</v>
      </c>
      <c r="AN226" s="77" t="s">
        <v>262</v>
      </c>
      <c r="AO226" s="77">
        <v>28</v>
      </c>
      <c r="AP226" s="77" t="s">
        <v>265</v>
      </c>
      <c r="AQ226" s="77" t="s">
        <v>267</v>
      </c>
      <c r="AR226" s="77">
        <v>29</v>
      </c>
      <c r="AS226" s="77">
        <v>30</v>
      </c>
      <c r="AT226" s="77" t="s">
        <v>270</v>
      </c>
      <c r="AU226" s="77">
        <v>32</v>
      </c>
      <c r="AV226" s="77" t="s">
        <v>273</v>
      </c>
      <c r="AW226" s="77">
        <v>33</v>
      </c>
      <c r="AX226" s="77">
        <v>34</v>
      </c>
      <c r="AY226" s="77" t="s">
        <v>276</v>
      </c>
      <c r="AZ226" s="77">
        <v>35</v>
      </c>
      <c r="BA226" s="77" t="s">
        <v>278</v>
      </c>
      <c r="BB226" s="77">
        <v>36</v>
      </c>
      <c r="BC226" s="77">
        <v>37</v>
      </c>
      <c r="BD226" s="77">
        <v>38</v>
      </c>
      <c r="BE226" s="77" t="s">
        <v>282</v>
      </c>
      <c r="BF226" s="77">
        <v>39</v>
      </c>
      <c r="BG226" s="77">
        <v>40</v>
      </c>
      <c r="BH226" s="77">
        <v>140</v>
      </c>
      <c r="BI226" s="77">
        <v>41</v>
      </c>
      <c r="BJ226" s="77" t="s">
        <v>287</v>
      </c>
      <c r="BK226" s="77" t="s">
        <v>289</v>
      </c>
      <c r="BL226" s="77">
        <v>42</v>
      </c>
      <c r="BM226" s="77" t="s">
        <v>292</v>
      </c>
      <c r="BN226" s="77">
        <v>142</v>
      </c>
      <c r="BO226" s="77">
        <v>43</v>
      </c>
      <c r="BP226" s="77">
        <v>46</v>
      </c>
      <c r="BQ226" s="77">
        <v>47</v>
      </c>
      <c r="BR226" s="77">
        <v>51</v>
      </c>
      <c r="BS226" s="77">
        <v>52</v>
      </c>
      <c r="BT226" s="77">
        <v>55</v>
      </c>
      <c r="BU226" s="77">
        <v>60</v>
      </c>
      <c r="BV226" s="77" t="s">
        <v>300</v>
      </c>
      <c r="BW226" s="77" t="s">
        <v>302</v>
      </c>
      <c r="BX226" s="77">
        <v>61</v>
      </c>
      <c r="BY226" s="77">
        <v>62</v>
      </c>
      <c r="BZ226" s="77">
        <v>73</v>
      </c>
      <c r="CA226" s="77" t="s">
        <v>306</v>
      </c>
      <c r="CB226" s="77">
        <v>82</v>
      </c>
      <c r="CC226" s="77">
        <v>913</v>
      </c>
      <c r="CD226" s="77">
        <v>926</v>
      </c>
      <c r="CE226" s="77">
        <v>932</v>
      </c>
      <c r="CF226" s="77">
        <v>940</v>
      </c>
      <c r="CG226" s="77">
        <v>941</v>
      </c>
      <c r="CH226" s="77">
        <v>973</v>
      </c>
    </row>
    <row r="227" spans="1:86" ht="16" outlineLevel="1" x14ac:dyDescent="0.2">
      <c r="A227" s="35" t="s">
        <v>141</v>
      </c>
      <c r="B227" s="83">
        <v>1382244</v>
      </c>
      <c r="C227" s="83">
        <v>1133819</v>
      </c>
      <c r="D227" s="83">
        <v>197314</v>
      </c>
      <c r="E227" s="83">
        <v>177122</v>
      </c>
      <c r="F227" s="83">
        <v>27995</v>
      </c>
      <c r="G227" s="83">
        <v>1244412</v>
      </c>
      <c r="H227" s="83">
        <v>19650</v>
      </c>
      <c r="I227" s="83">
        <v>513316</v>
      </c>
      <c r="J227" s="83">
        <v>281249</v>
      </c>
      <c r="K227" s="83">
        <v>37192</v>
      </c>
      <c r="L227" s="83">
        <v>11037</v>
      </c>
      <c r="M227" s="83">
        <v>28264</v>
      </c>
      <c r="N227" s="83">
        <v>45492</v>
      </c>
      <c r="O227" s="83">
        <v>344870</v>
      </c>
      <c r="P227" s="83">
        <v>332955</v>
      </c>
      <c r="Q227" s="83">
        <v>159927</v>
      </c>
      <c r="R227" s="83">
        <v>9892</v>
      </c>
      <c r="S227" s="83">
        <v>39570</v>
      </c>
      <c r="T227" s="83">
        <v>114659</v>
      </c>
      <c r="U227" s="83">
        <v>253318</v>
      </c>
      <c r="V227" s="83">
        <v>194202</v>
      </c>
      <c r="W227" s="83">
        <v>133246</v>
      </c>
      <c r="X227" s="83">
        <v>44262</v>
      </c>
      <c r="Y227" s="83">
        <v>146858</v>
      </c>
      <c r="Z227" s="83">
        <v>25444</v>
      </c>
      <c r="AA227" s="83">
        <v>27487</v>
      </c>
      <c r="AB227" s="83">
        <v>101108</v>
      </c>
      <c r="AC227" s="83">
        <v>186081</v>
      </c>
      <c r="AD227" s="83">
        <v>23688</v>
      </c>
      <c r="AE227" s="83">
        <v>402469</v>
      </c>
      <c r="AF227" s="83">
        <v>24765</v>
      </c>
      <c r="AG227" s="83">
        <v>11575</v>
      </c>
      <c r="AH227" s="83">
        <v>11040</v>
      </c>
      <c r="AI227" s="83">
        <v>24812</v>
      </c>
      <c r="AJ227" s="83">
        <v>152410</v>
      </c>
      <c r="AK227" s="83">
        <v>13325</v>
      </c>
      <c r="AL227" s="83">
        <v>45765</v>
      </c>
      <c r="AM227" s="83">
        <v>214673</v>
      </c>
      <c r="AN227" s="83">
        <v>99420</v>
      </c>
      <c r="AO227" s="83">
        <v>59355</v>
      </c>
      <c r="AP227" s="83">
        <v>79947</v>
      </c>
      <c r="AQ227" s="83">
        <v>57605</v>
      </c>
      <c r="AR227" s="83">
        <v>198737</v>
      </c>
      <c r="AS227" s="83">
        <v>161981</v>
      </c>
      <c r="AT227" s="83">
        <v>33194</v>
      </c>
      <c r="AU227" s="83">
        <v>376345</v>
      </c>
      <c r="AV227" s="83">
        <v>14251</v>
      </c>
      <c r="AW227" s="83">
        <v>235110</v>
      </c>
      <c r="AX227" s="83">
        <v>88524</v>
      </c>
      <c r="AY227" s="83">
        <v>171767</v>
      </c>
      <c r="AZ227" s="83">
        <v>40912</v>
      </c>
      <c r="BA227" s="83">
        <v>53406</v>
      </c>
      <c r="BB227" s="83">
        <v>4630</v>
      </c>
      <c r="BC227" s="83">
        <v>26380</v>
      </c>
      <c r="BD227" s="83">
        <v>93078</v>
      </c>
      <c r="BE227" s="83">
        <v>19259</v>
      </c>
      <c r="BF227" s="83">
        <v>71387</v>
      </c>
      <c r="BG227" s="83">
        <v>26814</v>
      </c>
      <c r="BH227" s="83">
        <v>12113</v>
      </c>
      <c r="BI227" s="83">
        <v>265843</v>
      </c>
      <c r="BJ227" s="83">
        <v>10767</v>
      </c>
      <c r="BK227" s="83">
        <v>26422</v>
      </c>
      <c r="BL227" s="83">
        <v>74608</v>
      </c>
      <c r="BM227" s="83">
        <v>206463</v>
      </c>
      <c r="BN227" s="83">
        <v>8210</v>
      </c>
      <c r="BO227" s="83">
        <v>81887</v>
      </c>
      <c r="BP227" s="83">
        <v>273427</v>
      </c>
      <c r="BQ227" s="83">
        <v>336833</v>
      </c>
      <c r="BR227" s="83">
        <v>23305</v>
      </c>
      <c r="BS227" s="83">
        <v>43102</v>
      </c>
      <c r="BT227" s="83">
        <v>9825</v>
      </c>
      <c r="BU227" s="83">
        <v>16420</v>
      </c>
      <c r="BV227" s="83">
        <v>35230</v>
      </c>
      <c r="BW227" s="83">
        <v>162317</v>
      </c>
      <c r="BX227" s="83">
        <v>5354</v>
      </c>
      <c r="BY227" s="83">
        <v>35283</v>
      </c>
      <c r="BZ227" s="83">
        <v>234868</v>
      </c>
      <c r="CA227" s="83">
        <v>42839</v>
      </c>
      <c r="CB227" s="83">
        <v>12382</v>
      </c>
      <c r="CC227" s="83">
        <v>9199</v>
      </c>
      <c r="CD227" s="83">
        <v>41884</v>
      </c>
      <c r="CE227" s="83">
        <v>6263</v>
      </c>
      <c r="CF227" s="83">
        <v>4697</v>
      </c>
      <c r="CG227" s="83">
        <v>14875</v>
      </c>
      <c r="CH227" s="83">
        <v>157966</v>
      </c>
    </row>
    <row r="228" spans="1:86" outlineLevel="1" x14ac:dyDescent="0.2"/>
    <row r="229" spans="1:86" outlineLevel="1" x14ac:dyDescent="0.2"/>
    <row r="230" spans="1:86" outlineLevel="1" x14ac:dyDescent="0.2"/>
    <row r="231" spans="1:86" outlineLevel="1" x14ac:dyDescent="0.2"/>
    <row r="232" spans="1:86" outlineLevel="1" x14ac:dyDescent="0.2"/>
    <row r="233" spans="1:86" outlineLevel="1" x14ac:dyDescent="0.2"/>
    <row r="234" spans="1:86" outlineLevel="1" x14ac:dyDescent="0.2"/>
    <row r="235" spans="1:86" outlineLevel="1" x14ac:dyDescent="0.2"/>
    <row r="236" spans="1:86" outlineLevel="1" x14ac:dyDescent="0.2"/>
    <row r="237" spans="1:86" outlineLevel="1" x14ac:dyDescent="0.2"/>
    <row r="238" spans="1:86" outlineLevel="1" x14ac:dyDescent="0.2"/>
    <row r="239" spans="1:86" outlineLevel="1" x14ac:dyDescent="0.2"/>
    <row r="240" spans="1:86" outlineLevel="1" x14ac:dyDescent="0.2"/>
    <row r="241" spans="1:13" outlineLevel="1" x14ac:dyDescent="0.2"/>
    <row r="242" spans="1:13" outlineLevel="1" x14ac:dyDescent="0.2"/>
    <row r="243" spans="1:13" outlineLevel="1" x14ac:dyDescent="0.2"/>
    <row r="244" spans="1:13" ht="16" outlineLevel="1" x14ac:dyDescent="0.2">
      <c r="A244" s="35" t="s">
        <v>161</v>
      </c>
      <c r="B244" s="35">
        <v>1</v>
      </c>
      <c r="C244" s="35">
        <v>2</v>
      </c>
      <c r="D244" s="35">
        <v>3</v>
      </c>
      <c r="E244" s="35">
        <v>4</v>
      </c>
      <c r="F244" s="35">
        <v>5</v>
      </c>
      <c r="G244" s="35">
        <v>6</v>
      </c>
      <c r="H244" s="35">
        <v>7</v>
      </c>
      <c r="I244" s="35">
        <v>8</v>
      </c>
      <c r="J244" s="35">
        <v>9</v>
      </c>
      <c r="K244" s="35">
        <v>10</v>
      </c>
      <c r="L244" s="35">
        <v>11</v>
      </c>
      <c r="M244" s="35">
        <v>12</v>
      </c>
    </row>
    <row r="245" spans="1:13" ht="16" outlineLevel="1" x14ac:dyDescent="0.2">
      <c r="A245" s="35" t="s">
        <v>162</v>
      </c>
      <c r="B245" s="42">
        <v>2908000</v>
      </c>
      <c r="C245" s="42">
        <v>2866000</v>
      </c>
      <c r="D245" s="42">
        <v>3145000</v>
      </c>
      <c r="E245" s="42">
        <v>2903000</v>
      </c>
      <c r="F245" s="42">
        <v>3059000</v>
      </c>
      <c r="G245" s="42">
        <v>2583000</v>
      </c>
      <c r="H245" s="42">
        <v>2303000</v>
      </c>
      <c r="I245" s="42">
        <v>2160000</v>
      </c>
      <c r="J245" s="42">
        <v>3200000</v>
      </c>
      <c r="K245" s="42">
        <v>3308000</v>
      </c>
      <c r="L245" s="42">
        <v>3068000</v>
      </c>
      <c r="M245" s="42">
        <v>2850000</v>
      </c>
    </row>
    <row r="246" spans="1:13" outlineLevel="1" x14ac:dyDescent="0.2"/>
    <row r="247" spans="1:13" outlineLevel="1" x14ac:dyDescent="0.2"/>
    <row r="248" spans="1:13" outlineLevel="1" x14ac:dyDescent="0.2"/>
    <row r="249" spans="1:13" outlineLevel="1" x14ac:dyDescent="0.2"/>
    <row r="250" spans="1:13" outlineLevel="1" x14ac:dyDescent="0.2"/>
    <row r="251" spans="1:13" outlineLevel="1" x14ac:dyDescent="0.2"/>
    <row r="252" spans="1:13" outlineLevel="1" x14ac:dyDescent="0.2"/>
    <row r="253" spans="1:13" outlineLevel="1" x14ac:dyDescent="0.2"/>
    <row r="254" spans="1:13" outlineLevel="1" x14ac:dyDescent="0.2"/>
    <row r="255" spans="1:13" outlineLevel="1" x14ac:dyDescent="0.2"/>
    <row r="256" spans="1:13" outlineLevel="1" x14ac:dyDescent="0.2"/>
    <row r="257" spans="1:25" outlineLevel="1" x14ac:dyDescent="0.2"/>
    <row r="258" spans="1:25" outlineLevel="1" x14ac:dyDescent="0.2"/>
    <row r="259" spans="1:25" outlineLevel="1" x14ac:dyDescent="0.2"/>
    <row r="260" spans="1:25" outlineLevel="1" x14ac:dyDescent="0.2"/>
    <row r="261" spans="1:25" outlineLevel="1" x14ac:dyDescent="0.2"/>
    <row r="262" spans="1:25" ht="16" outlineLevel="1" x14ac:dyDescent="0.2">
      <c r="A262" s="35" t="s">
        <v>161</v>
      </c>
      <c r="B262" s="35">
        <v>0</v>
      </c>
      <c r="C262" s="35">
        <v>1</v>
      </c>
      <c r="D262" s="35">
        <v>2</v>
      </c>
      <c r="E262" s="35">
        <v>3</v>
      </c>
      <c r="F262" s="35">
        <v>4</v>
      </c>
      <c r="G262" s="35">
        <v>5</v>
      </c>
      <c r="H262" s="35">
        <v>6</v>
      </c>
      <c r="I262" s="35">
        <v>7</v>
      </c>
      <c r="J262" s="35">
        <v>8</v>
      </c>
      <c r="K262" s="35">
        <v>9</v>
      </c>
      <c r="L262" s="35">
        <v>10</v>
      </c>
      <c r="M262" s="35">
        <v>11</v>
      </c>
      <c r="N262" s="35">
        <v>12</v>
      </c>
      <c r="O262" s="35">
        <v>13</v>
      </c>
      <c r="P262" s="35">
        <v>14</v>
      </c>
      <c r="Q262" s="35">
        <v>15</v>
      </c>
      <c r="R262" s="35">
        <v>16</v>
      </c>
      <c r="S262" s="35">
        <v>17</v>
      </c>
      <c r="T262" s="35">
        <v>18</v>
      </c>
      <c r="U262" s="35">
        <v>19</v>
      </c>
      <c r="V262" s="35">
        <v>20</v>
      </c>
      <c r="W262" s="35">
        <v>21</v>
      </c>
      <c r="X262" s="35">
        <v>22</v>
      </c>
      <c r="Y262" s="35">
        <v>23</v>
      </c>
    </row>
    <row r="263" spans="1:25" ht="16" x14ac:dyDescent="0.2">
      <c r="A263" s="35" t="s">
        <v>162</v>
      </c>
      <c r="B263" s="43">
        <v>765</v>
      </c>
      <c r="C263" s="43">
        <v>191</v>
      </c>
      <c r="D263" s="43">
        <v>96</v>
      </c>
      <c r="E263" s="43">
        <v>163</v>
      </c>
      <c r="F263" s="43">
        <v>669</v>
      </c>
      <c r="G263" s="43">
        <v>1625</v>
      </c>
      <c r="H263" s="43">
        <v>4302</v>
      </c>
      <c r="I263" s="43">
        <v>8794</v>
      </c>
      <c r="J263" s="43">
        <v>7169</v>
      </c>
      <c r="K263" s="43">
        <v>5640</v>
      </c>
      <c r="L263" s="43">
        <v>5735</v>
      </c>
      <c r="M263" s="43">
        <v>6213</v>
      </c>
      <c r="N263" s="43">
        <v>6596</v>
      </c>
      <c r="O263" s="43">
        <v>5544</v>
      </c>
      <c r="P263" s="43">
        <v>5066</v>
      </c>
      <c r="Q263" s="43">
        <v>6500</v>
      </c>
      <c r="R263" s="43">
        <v>7169</v>
      </c>
      <c r="S263" s="35">
        <v>6691</v>
      </c>
      <c r="T263" s="35">
        <v>4302</v>
      </c>
      <c r="U263" s="35">
        <v>3632</v>
      </c>
      <c r="V263" s="35">
        <v>3155</v>
      </c>
      <c r="W263" s="35">
        <v>1721</v>
      </c>
      <c r="X263" s="35">
        <v>1243</v>
      </c>
      <c r="Y263" s="35">
        <v>860</v>
      </c>
    </row>
    <row r="265" spans="1:25" ht="24" x14ac:dyDescent="0.3">
      <c r="A265" s="1" t="s">
        <v>163</v>
      </c>
    </row>
    <row r="266" spans="1:25" outlineLevel="1" x14ac:dyDescent="0.2"/>
    <row r="267" spans="1:25" outlineLevel="1" x14ac:dyDescent="0.2"/>
    <row r="268" spans="1:25" outlineLevel="1" x14ac:dyDescent="0.2"/>
    <row r="269" spans="1:25" outlineLevel="1" x14ac:dyDescent="0.2"/>
    <row r="270" spans="1:25" outlineLevel="1" x14ac:dyDescent="0.2"/>
    <row r="271" spans="1:25" outlineLevel="1" x14ac:dyDescent="0.2"/>
    <row r="272" spans="1:25" outlineLevel="1" x14ac:dyDescent="0.2"/>
    <row r="273" spans="1:6" outlineLevel="1" x14ac:dyDescent="0.2"/>
    <row r="274" spans="1:6" outlineLevel="1" x14ac:dyDescent="0.2"/>
    <row r="275" spans="1:6" outlineLevel="1" x14ac:dyDescent="0.2"/>
    <row r="276" spans="1:6" outlineLevel="1" x14ac:dyDescent="0.2"/>
    <row r="277" spans="1:6" outlineLevel="1" x14ac:dyDescent="0.2"/>
    <row r="278" spans="1:6" outlineLevel="1" x14ac:dyDescent="0.2"/>
    <row r="279" spans="1:6" outlineLevel="1" x14ac:dyDescent="0.2"/>
    <row r="280" spans="1:6" ht="16" outlineLevel="1" x14ac:dyDescent="0.2">
      <c r="A280" s="35" t="s">
        <v>37</v>
      </c>
      <c r="B280" s="35">
        <v>2019</v>
      </c>
      <c r="C280" s="35">
        <v>2020</v>
      </c>
      <c r="D280" s="35">
        <v>2021</v>
      </c>
      <c r="E280" s="35">
        <v>2022</v>
      </c>
      <c r="F280" s="35">
        <v>2023</v>
      </c>
    </row>
    <row r="281" spans="1:6" ht="16" outlineLevel="1" x14ac:dyDescent="0.2">
      <c r="A281" s="35" t="s">
        <v>164</v>
      </c>
      <c r="B281" s="35"/>
      <c r="C281" s="35"/>
      <c r="D281" s="35"/>
      <c r="E281" s="35"/>
      <c r="F281" s="82">
        <f>F284*0.34</f>
        <v>5958678.5266457666</v>
      </c>
    </row>
    <row r="282" spans="1:6" ht="16" outlineLevel="1" x14ac:dyDescent="0.2">
      <c r="A282" s="35" t="s">
        <v>165</v>
      </c>
      <c r="B282" s="35"/>
      <c r="C282" s="35"/>
      <c r="D282" s="35"/>
      <c r="E282" s="35"/>
      <c r="F282" s="82">
        <f>F284*0.37</f>
        <v>6484444.2789968634</v>
      </c>
    </row>
    <row r="283" spans="1:6" ht="16" outlineLevel="1" x14ac:dyDescent="0.2">
      <c r="A283" s="35" t="s">
        <v>166</v>
      </c>
      <c r="B283" s="35"/>
      <c r="C283" s="35"/>
      <c r="D283" s="35"/>
      <c r="E283" s="35"/>
      <c r="F283" s="82">
        <f>F284*0.29</f>
        <v>5082402.2727272706</v>
      </c>
    </row>
    <row r="284" spans="1:6" ht="16" outlineLevel="1" x14ac:dyDescent="0.2">
      <c r="A284" s="35" t="s">
        <v>167</v>
      </c>
      <c r="B284" s="82">
        <v>17196950.352464199</v>
      </c>
      <c r="C284" s="82">
        <v>14716691.8574294</v>
      </c>
      <c r="D284" s="82">
        <v>14555191.0940166</v>
      </c>
      <c r="E284" s="82">
        <v>15050283.134183099</v>
      </c>
      <c r="F284" s="82">
        <v>17525525.078369901</v>
      </c>
    </row>
    <row r="285" spans="1:6" outlineLevel="1" x14ac:dyDescent="0.2"/>
    <row r="286" spans="1:6" outlineLevel="1" x14ac:dyDescent="0.2"/>
    <row r="287" spans="1:6" outlineLevel="1" x14ac:dyDescent="0.2"/>
    <row r="288" spans="1:6" outlineLevel="1" x14ac:dyDescent="0.2"/>
    <row r="289" spans="1:6" outlineLevel="1" x14ac:dyDescent="0.2"/>
    <row r="290" spans="1:6" outlineLevel="1" x14ac:dyDescent="0.2"/>
    <row r="291" spans="1:6" outlineLevel="1" x14ac:dyDescent="0.2"/>
    <row r="292" spans="1:6" outlineLevel="1" x14ac:dyDescent="0.2"/>
    <row r="293" spans="1:6" outlineLevel="1" x14ac:dyDescent="0.2"/>
    <row r="294" spans="1:6" outlineLevel="1" x14ac:dyDescent="0.2"/>
    <row r="295" spans="1:6" outlineLevel="1" x14ac:dyDescent="0.2"/>
    <row r="296" spans="1:6" outlineLevel="1" x14ac:dyDescent="0.2"/>
    <row r="297" spans="1:6" outlineLevel="1" x14ac:dyDescent="0.2"/>
    <row r="298" spans="1:6" outlineLevel="1" x14ac:dyDescent="0.2"/>
    <row r="299" spans="1:6" ht="16" outlineLevel="1" x14ac:dyDescent="0.2">
      <c r="A299" s="35" t="s">
        <v>37</v>
      </c>
      <c r="B299" s="35">
        <v>2019</v>
      </c>
      <c r="C299" s="35">
        <v>2020</v>
      </c>
      <c r="D299" s="35">
        <v>2021</v>
      </c>
      <c r="E299" s="35">
        <v>2022</v>
      </c>
      <c r="F299" s="35">
        <v>2023</v>
      </c>
    </row>
    <row r="300" spans="1:6" ht="16" outlineLevel="1" x14ac:dyDescent="0.2">
      <c r="A300" s="35" t="s">
        <v>168</v>
      </c>
      <c r="B300" s="115">
        <v>8531577</v>
      </c>
      <c r="C300" s="115">
        <v>5613914</v>
      </c>
      <c r="D300" s="115">
        <v>5283415</v>
      </c>
      <c r="E300" s="115">
        <v>5942054</v>
      </c>
      <c r="F300" s="82">
        <v>1980002</v>
      </c>
    </row>
    <row r="301" spans="1:6" ht="16" outlineLevel="1" x14ac:dyDescent="0.2">
      <c r="A301" s="35" t="s">
        <v>169</v>
      </c>
      <c r="B301" s="116"/>
      <c r="C301" s="116"/>
      <c r="D301" s="116"/>
      <c r="E301" s="116"/>
      <c r="F301" s="82">
        <v>4754700</v>
      </c>
    </row>
    <row r="302" spans="1:6" ht="16" outlineLevel="1" x14ac:dyDescent="0.2">
      <c r="A302" s="35" t="s">
        <v>312</v>
      </c>
      <c r="B302" s="35">
        <v>281820</v>
      </c>
      <c r="C302" s="35">
        <v>206043</v>
      </c>
      <c r="D302" s="35">
        <v>241572</v>
      </c>
      <c r="E302" s="35">
        <v>274852</v>
      </c>
      <c r="F302" s="82">
        <f>136419000/382.8</f>
        <v>356371.47335423197</v>
      </c>
    </row>
    <row r="303" spans="1:6" ht="16" outlineLevel="1" x14ac:dyDescent="0.2">
      <c r="A303" s="35" t="s">
        <v>170</v>
      </c>
      <c r="B303" s="35">
        <v>8315602</v>
      </c>
      <c r="C303" s="35">
        <v>8883239</v>
      </c>
      <c r="D303" s="35">
        <v>9980311</v>
      </c>
      <c r="E303" s="35">
        <v>8717494</v>
      </c>
      <c r="F303" s="82">
        <v>10380909</v>
      </c>
    </row>
    <row r="304" spans="1:6" ht="16" outlineLevel="1" x14ac:dyDescent="0.2">
      <c r="A304" s="35" t="s">
        <v>518</v>
      </c>
      <c r="B304" s="82">
        <f>B305-B303</f>
        <v>8813396.8805857003</v>
      </c>
      <c r="C304" s="82">
        <f t="shared" ref="C304:E304" si="3">C305-C303</f>
        <v>5819957.0207755007</v>
      </c>
      <c r="D304" s="82">
        <f t="shared" si="3"/>
        <v>5524987.0849968009</v>
      </c>
      <c r="E304" s="82">
        <f t="shared" si="3"/>
        <v>6216906.1796093006</v>
      </c>
      <c r="F304" s="82">
        <f>F300+F301+F302</f>
        <v>7091073.4733542316</v>
      </c>
    </row>
    <row r="305" spans="1:9" ht="16" outlineLevel="1" x14ac:dyDescent="0.2">
      <c r="A305" s="35" t="s">
        <v>519</v>
      </c>
      <c r="B305" s="82">
        <v>17128998.8805857</v>
      </c>
      <c r="C305" s="82">
        <v>14703196.020775501</v>
      </c>
      <c r="D305" s="82">
        <v>15505298.084996801</v>
      </c>
      <c r="E305" s="82">
        <v>14934400.179609301</v>
      </c>
      <c r="F305" s="82">
        <v>17471982.758620601</v>
      </c>
    </row>
    <row r="308" spans="1:9" ht="24" x14ac:dyDescent="0.3">
      <c r="A308" s="1" t="s">
        <v>171</v>
      </c>
    </row>
    <row r="309" spans="1:9" ht="16" outlineLevel="1" thickTop="1" x14ac:dyDescent="0.2"/>
    <row r="310" spans="1:9" ht="16" outlineLevel="1" x14ac:dyDescent="0.2">
      <c r="A310" s="35"/>
      <c r="B310" s="35" t="s">
        <v>172</v>
      </c>
      <c r="C310" s="35" t="s">
        <v>173</v>
      </c>
      <c r="D310" s="35" t="s">
        <v>174</v>
      </c>
      <c r="E310" s="35" t="s">
        <v>175</v>
      </c>
      <c r="F310" s="35" t="s">
        <v>176</v>
      </c>
      <c r="G310" s="35" t="s">
        <v>177</v>
      </c>
      <c r="H310" s="35" t="s">
        <v>178</v>
      </c>
      <c r="I310" s="35" t="s">
        <v>179</v>
      </c>
    </row>
    <row r="311" spans="1:9" ht="16" outlineLevel="1" x14ac:dyDescent="0.2">
      <c r="A311" s="35" t="s">
        <v>180</v>
      </c>
      <c r="B311" s="35" t="s">
        <v>94</v>
      </c>
      <c r="C311" s="35" t="s">
        <v>492</v>
      </c>
      <c r="D311" s="35" t="s">
        <v>94</v>
      </c>
      <c r="E311" s="35" t="s">
        <v>94</v>
      </c>
      <c r="F311" s="35" t="s">
        <v>94</v>
      </c>
      <c r="G311" s="35" t="s">
        <v>493</v>
      </c>
      <c r="H311" s="35" t="s">
        <v>94</v>
      </c>
      <c r="I311" s="35" t="s">
        <v>494</v>
      </c>
    </row>
    <row r="312" spans="1:9" ht="16" outlineLevel="1" x14ac:dyDescent="0.2">
      <c r="A312" s="35" t="s">
        <v>182</v>
      </c>
      <c r="B312" s="35" t="s">
        <v>94</v>
      </c>
      <c r="C312" s="35" t="s">
        <v>492</v>
      </c>
      <c r="D312" s="35" t="s">
        <v>94</v>
      </c>
      <c r="E312" s="35" t="s">
        <v>94</v>
      </c>
      <c r="F312" s="35" t="s">
        <v>94</v>
      </c>
      <c r="G312" s="35" t="s">
        <v>493</v>
      </c>
      <c r="H312" s="35" t="s">
        <v>94</v>
      </c>
      <c r="I312" s="35" t="s">
        <v>494</v>
      </c>
    </row>
    <row r="313" spans="1:9" ht="16" outlineLevel="1" x14ac:dyDescent="0.2">
      <c r="A313" s="35" t="s">
        <v>183</v>
      </c>
      <c r="B313" s="35" t="s">
        <v>94</v>
      </c>
      <c r="C313" s="35" t="s">
        <v>94</v>
      </c>
      <c r="D313" s="35" t="s">
        <v>94</v>
      </c>
      <c r="E313" s="35" t="s">
        <v>94</v>
      </c>
      <c r="F313" s="35" t="s">
        <v>94</v>
      </c>
      <c r="G313" s="35" t="s">
        <v>493</v>
      </c>
      <c r="H313" s="35" t="s">
        <v>94</v>
      </c>
      <c r="I313" s="35" t="s">
        <v>495</v>
      </c>
    </row>
    <row r="314" spans="1:9" ht="16" outlineLevel="1" x14ac:dyDescent="0.2">
      <c r="A314" s="39" t="s">
        <v>184</v>
      </c>
      <c r="B314" s="35" t="s">
        <v>496</v>
      </c>
      <c r="C314" s="35" t="s">
        <v>94</v>
      </c>
      <c r="D314" s="35" t="s">
        <v>94</v>
      </c>
      <c r="E314" s="35" t="s">
        <v>94</v>
      </c>
      <c r="F314" s="35" t="s">
        <v>94</v>
      </c>
      <c r="G314" s="35" t="s">
        <v>94</v>
      </c>
      <c r="H314" s="35" t="s">
        <v>94</v>
      </c>
      <c r="I314" s="35" t="s">
        <v>94</v>
      </c>
    </row>
    <row r="315" spans="1:9" ht="16" outlineLevel="1" x14ac:dyDescent="0.2">
      <c r="A315" s="39" t="s">
        <v>185</v>
      </c>
      <c r="B315" s="35" t="s">
        <v>497</v>
      </c>
      <c r="C315" s="35" t="s">
        <v>492</v>
      </c>
      <c r="D315" s="35" t="s">
        <v>94</v>
      </c>
      <c r="E315" s="35" t="s">
        <v>94</v>
      </c>
      <c r="F315" s="35" t="s">
        <v>94</v>
      </c>
      <c r="G315" s="35" t="s">
        <v>94</v>
      </c>
      <c r="H315" s="35" t="s">
        <v>94</v>
      </c>
      <c r="I315" s="35" t="s">
        <v>498</v>
      </c>
    </row>
    <row r="316" spans="1:9" ht="16" outlineLevel="1" x14ac:dyDescent="0.2">
      <c r="A316" s="39" t="s">
        <v>186</v>
      </c>
      <c r="B316" s="35" t="s">
        <v>496</v>
      </c>
      <c r="C316" s="35" t="s">
        <v>499</v>
      </c>
      <c r="D316" s="35" t="s">
        <v>94</v>
      </c>
      <c r="E316" s="35" t="s">
        <v>94</v>
      </c>
      <c r="F316" s="35" t="s">
        <v>94</v>
      </c>
      <c r="G316" s="35" t="s">
        <v>94</v>
      </c>
      <c r="H316" s="35" t="s">
        <v>94</v>
      </c>
      <c r="I316" s="35" t="s">
        <v>94</v>
      </c>
    </row>
    <row r="317" spans="1:9" ht="16" outlineLevel="1" x14ac:dyDescent="0.2">
      <c r="A317" s="35" t="s">
        <v>187</v>
      </c>
      <c r="B317" s="35" t="s">
        <v>496</v>
      </c>
      <c r="C317" s="35" t="s">
        <v>499</v>
      </c>
      <c r="D317" s="35" t="s">
        <v>94</v>
      </c>
      <c r="E317" s="35" t="s">
        <v>94</v>
      </c>
      <c r="F317" s="35" t="s">
        <v>94</v>
      </c>
      <c r="G317" s="35" t="s">
        <v>94</v>
      </c>
      <c r="H317" s="35" t="s">
        <v>94</v>
      </c>
      <c r="I317" s="35" t="s">
        <v>94</v>
      </c>
    </row>
    <row r="318" spans="1:9" ht="16" outlineLevel="1" x14ac:dyDescent="0.2">
      <c r="A318" s="35" t="s">
        <v>188</v>
      </c>
      <c r="B318" s="35" t="s">
        <v>496</v>
      </c>
      <c r="C318" s="35" t="s">
        <v>499</v>
      </c>
      <c r="D318" s="35" t="s">
        <v>94</v>
      </c>
      <c r="E318" s="35" t="s">
        <v>94</v>
      </c>
      <c r="F318" s="35" t="s">
        <v>94</v>
      </c>
      <c r="G318" s="35" t="s">
        <v>94</v>
      </c>
      <c r="H318" s="35" t="s">
        <v>94</v>
      </c>
      <c r="I318" s="35" t="s">
        <v>94</v>
      </c>
    </row>
    <row r="319" spans="1:9" ht="16" outlineLevel="1" x14ac:dyDescent="0.2">
      <c r="A319" s="35" t="s">
        <v>189</v>
      </c>
      <c r="B319" s="35" t="s">
        <v>496</v>
      </c>
      <c r="C319" s="35" t="s">
        <v>499</v>
      </c>
      <c r="D319" s="35" t="s">
        <v>94</v>
      </c>
      <c r="E319" s="35" t="s">
        <v>94</v>
      </c>
      <c r="F319" s="35" t="s">
        <v>94</v>
      </c>
      <c r="G319" s="35" t="s">
        <v>94</v>
      </c>
      <c r="H319" s="35" t="s">
        <v>94</v>
      </c>
      <c r="I319" s="35" t="s">
        <v>500</v>
      </c>
    </row>
    <row r="320" spans="1:9" ht="16" outlineLevel="1" x14ac:dyDescent="0.2">
      <c r="A320" s="35" t="s">
        <v>190</v>
      </c>
      <c r="B320" s="35" t="s">
        <v>496</v>
      </c>
      <c r="C320" s="35" t="s">
        <v>94</v>
      </c>
      <c r="D320" s="35" t="s">
        <v>94</v>
      </c>
      <c r="E320" s="35" t="s">
        <v>94</v>
      </c>
      <c r="F320" s="35" t="s">
        <v>94</v>
      </c>
      <c r="G320" s="35" t="s">
        <v>94</v>
      </c>
      <c r="H320" s="35" t="s">
        <v>94</v>
      </c>
      <c r="I320" s="35" t="s">
        <v>94</v>
      </c>
    </row>
    <row r="321" spans="1:11" ht="16" outlineLevel="1" x14ac:dyDescent="0.2">
      <c r="A321" s="35" t="s">
        <v>191</v>
      </c>
      <c r="B321" s="35" t="s">
        <v>496</v>
      </c>
      <c r="C321" s="35" t="s">
        <v>499</v>
      </c>
      <c r="D321" s="35" t="s">
        <v>94</v>
      </c>
      <c r="E321" s="35" t="s">
        <v>501</v>
      </c>
      <c r="F321" s="35" t="s">
        <v>94</v>
      </c>
      <c r="G321" s="35" t="s">
        <v>94</v>
      </c>
      <c r="H321" s="35" t="s">
        <v>94</v>
      </c>
      <c r="I321" s="35" t="s">
        <v>94</v>
      </c>
    </row>
    <row r="322" spans="1:11" ht="16" outlineLevel="1" x14ac:dyDescent="0.2">
      <c r="A322" s="35" t="s">
        <v>192</v>
      </c>
      <c r="B322" s="35" t="s">
        <v>496</v>
      </c>
      <c r="C322" s="35" t="s">
        <v>499</v>
      </c>
      <c r="D322" s="35" t="s">
        <v>94</v>
      </c>
      <c r="E322" s="35" t="s">
        <v>94</v>
      </c>
      <c r="F322" s="35" t="s">
        <v>94</v>
      </c>
      <c r="G322" s="35" t="s">
        <v>94</v>
      </c>
      <c r="H322" s="35" t="s">
        <v>94</v>
      </c>
      <c r="I322" s="35" t="s">
        <v>94</v>
      </c>
    </row>
    <row r="323" spans="1:11" ht="16" outlineLevel="1" x14ac:dyDescent="0.2">
      <c r="A323" s="35" t="s">
        <v>193</v>
      </c>
      <c r="B323" s="35" t="s">
        <v>496</v>
      </c>
      <c r="C323" s="35" t="s">
        <v>499</v>
      </c>
      <c r="D323" s="35" t="s">
        <v>94</v>
      </c>
      <c r="E323" s="35" t="s">
        <v>94</v>
      </c>
      <c r="F323" s="35" t="s">
        <v>94</v>
      </c>
      <c r="G323" s="35" t="s">
        <v>94</v>
      </c>
      <c r="H323" s="35" t="s">
        <v>94</v>
      </c>
      <c r="I323" s="35" t="s">
        <v>94</v>
      </c>
    </row>
    <row r="324" spans="1:11" ht="16" outlineLevel="1" x14ac:dyDescent="0.2">
      <c r="A324" s="35" t="s">
        <v>194</v>
      </c>
      <c r="B324" s="35" t="s">
        <v>94</v>
      </c>
      <c r="C324" s="35" t="s">
        <v>502</v>
      </c>
      <c r="D324" s="35" t="s">
        <v>94</v>
      </c>
      <c r="E324" s="35" t="s">
        <v>94</v>
      </c>
      <c r="F324" s="35" t="s">
        <v>94</v>
      </c>
      <c r="G324" s="35" t="s">
        <v>94</v>
      </c>
      <c r="H324" s="35" t="s">
        <v>94</v>
      </c>
      <c r="I324" s="35" t="s">
        <v>94</v>
      </c>
    </row>
    <row r="325" spans="1:11" ht="16" outlineLevel="1" x14ac:dyDescent="0.2">
      <c r="A325" s="35" t="s">
        <v>195</v>
      </c>
      <c r="B325" s="35" t="s">
        <v>496</v>
      </c>
      <c r="C325" s="35" t="s">
        <v>94</v>
      </c>
      <c r="D325" s="35" t="s">
        <v>94</v>
      </c>
      <c r="E325" s="35" t="s">
        <v>94</v>
      </c>
      <c r="F325" s="35" t="s">
        <v>94</v>
      </c>
      <c r="G325" s="35" t="s">
        <v>94</v>
      </c>
      <c r="H325" s="35" t="s">
        <v>94</v>
      </c>
      <c r="I325" s="35" t="s">
        <v>94</v>
      </c>
    </row>
    <row r="326" spans="1:11" ht="16" outlineLevel="1" x14ac:dyDescent="0.2">
      <c r="A326" s="35" t="s">
        <v>196</v>
      </c>
      <c r="B326" s="35" t="s">
        <v>94</v>
      </c>
      <c r="C326" s="35" t="s">
        <v>503</v>
      </c>
      <c r="D326" s="35" t="s">
        <v>94</v>
      </c>
      <c r="E326" s="35" t="s">
        <v>504</v>
      </c>
      <c r="F326" s="35" t="s">
        <v>94</v>
      </c>
      <c r="G326" s="35" t="s">
        <v>94</v>
      </c>
      <c r="H326" s="35" t="s">
        <v>94</v>
      </c>
      <c r="I326" s="35" t="s">
        <v>94</v>
      </c>
    </row>
    <row r="327" spans="1:11" ht="16" outlineLevel="1" x14ac:dyDescent="0.2">
      <c r="A327" s="35" t="s">
        <v>197</v>
      </c>
      <c r="B327" s="35" t="s">
        <v>496</v>
      </c>
      <c r="C327" s="35" t="s">
        <v>94</v>
      </c>
      <c r="D327" s="35" t="s">
        <v>94</v>
      </c>
      <c r="E327" s="35" t="s">
        <v>94</v>
      </c>
      <c r="F327" s="35" t="s">
        <v>94</v>
      </c>
      <c r="G327" s="35" t="s">
        <v>94</v>
      </c>
      <c r="H327" s="35" t="s">
        <v>94</v>
      </c>
      <c r="I327" s="35" t="s">
        <v>94</v>
      </c>
    </row>
    <row r="328" spans="1:11" ht="16" outlineLevel="1" x14ac:dyDescent="0.2">
      <c r="A328" s="35" t="s">
        <v>198</v>
      </c>
      <c r="B328" s="35" t="s">
        <v>496</v>
      </c>
      <c r="C328" s="35" t="s">
        <v>94</v>
      </c>
      <c r="D328" s="35" t="s">
        <v>94</v>
      </c>
      <c r="E328" s="35" t="s">
        <v>94</v>
      </c>
      <c r="F328" s="35" t="s">
        <v>94</v>
      </c>
      <c r="G328" s="35" t="s">
        <v>94</v>
      </c>
      <c r="H328" s="35" t="s">
        <v>94</v>
      </c>
      <c r="I328" s="35" t="s">
        <v>495</v>
      </c>
    </row>
    <row r="329" spans="1:11" ht="16" outlineLevel="1" x14ac:dyDescent="0.2">
      <c r="A329" s="35" t="s">
        <v>199</v>
      </c>
      <c r="B329" s="35" t="s">
        <v>496</v>
      </c>
      <c r="C329" s="35" t="s">
        <v>94</v>
      </c>
      <c r="D329" s="35" t="s">
        <v>94</v>
      </c>
      <c r="E329" s="35" t="s">
        <v>94</v>
      </c>
      <c r="F329" s="35" t="s">
        <v>94</v>
      </c>
      <c r="G329" s="35" t="s">
        <v>94</v>
      </c>
      <c r="H329" s="35" t="s">
        <v>94</v>
      </c>
      <c r="I329" s="35" t="s">
        <v>94</v>
      </c>
    </row>
    <row r="332" spans="1:11" x14ac:dyDescent="0.2">
      <c r="K332" t="s">
        <v>94</v>
      </c>
    </row>
  </sheetData>
  <mergeCells count="5">
    <mergeCell ref="A54:F66"/>
    <mergeCell ref="B300:B301"/>
    <mergeCell ref="C300:C301"/>
    <mergeCell ref="D300:D301"/>
    <mergeCell ref="E300:E30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661C-0460-434D-A875-1B7638203526}">
  <dimension ref="A1:Y251"/>
  <sheetViews>
    <sheetView showGridLines="0" zoomScale="130" zoomScaleNormal="130" workbookViewId="0">
      <selection activeCell="I224" sqref="I224"/>
    </sheetView>
  </sheetViews>
  <sheetFormatPr baseColWidth="10" defaultColWidth="8.83203125" defaultRowHeight="15" outlineLevelRow="1" x14ac:dyDescent="0.2"/>
  <cols>
    <col min="1" max="1" width="15.5" customWidth="1"/>
    <col min="2" max="2" width="11.5" bestFit="1" customWidth="1"/>
    <col min="3" max="8" width="11" bestFit="1" customWidth="1"/>
    <col min="9" max="9" width="11.5" bestFit="1" customWidth="1"/>
  </cols>
  <sheetData>
    <row r="1" spans="1:10" ht="33" thickBot="1" x14ac:dyDescent="0.45">
      <c r="A1" s="79" t="s">
        <v>313</v>
      </c>
      <c r="B1" s="79"/>
      <c r="C1" s="79"/>
      <c r="D1" s="79"/>
    </row>
    <row r="2" spans="1:10" ht="16" thickTop="1" x14ac:dyDescent="0.2"/>
    <row r="3" spans="1:10" ht="25" thickBot="1" x14ac:dyDescent="0.25">
      <c r="A3" s="46" t="s">
        <v>24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ht="16" thickTop="1" x14ac:dyDescent="0.2">
      <c r="A4" s="49"/>
      <c r="B4" s="54">
        <f>2024-1896</f>
        <v>128</v>
      </c>
      <c r="C4" s="18" t="s">
        <v>25</v>
      </c>
      <c r="D4" s="19"/>
      <c r="E4" s="19"/>
      <c r="F4" s="57">
        <v>507773</v>
      </c>
      <c r="G4" s="18" t="s">
        <v>26</v>
      </c>
      <c r="H4" s="19"/>
      <c r="I4" s="19"/>
      <c r="J4" s="50"/>
    </row>
    <row r="5" spans="1:10" x14ac:dyDescent="0.2">
      <c r="A5" s="49"/>
      <c r="B5" s="57">
        <v>1</v>
      </c>
      <c r="C5" s="18" t="s">
        <v>27</v>
      </c>
      <c r="D5" s="19"/>
      <c r="E5" s="19"/>
      <c r="F5" s="64">
        <v>1111286</v>
      </c>
      <c r="G5" s="18" t="s">
        <v>28</v>
      </c>
      <c r="H5" s="19"/>
      <c r="I5" s="19"/>
      <c r="J5" s="50"/>
    </row>
    <row r="6" spans="1:10" x14ac:dyDescent="0.2">
      <c r="A6" s="49"/>
      <c r="B6" s="54">
        <v>4</v>
      </c>
      <c r="C6" s="18" t="s">
        <v>29</v>
      </c>
      <c r="D6" s="19"/>
      <c r="E6" s="19"/>
      <c r="F6" s="59">
        <v>3.72</v>
      </c>
      <c r="G6" s="18" t="s">
        <v>30</v>
      </c>
      <c r="H6" s="19"/>
      <c r="I6" s="19"/>
      <c r="J6" s="50"/>
    </row>
    <row r="7" spans="1:10" x14ac:dyDescent="0.2">
      <c r="A7" s="49"/>
      <c r="B7" s="58">
        <v>1</v>
      </c>
      <c r="C7" s="18" t="s">
        <v>31</v>
      </c>
      <c r="D7" s="19"/>
      <c r="E7" s="19"/>
      <c r="F7" s="65">
        <v>0.11</v>
      </c>
      <c r="G7" s="18" t="s">
        <v>32</v>
      </c>
      <c r="H7" s="19"/>
      <c r="I7" s="19"/>
      <c r="J7" s="50"/>
    </row>
    <row r="8" spans="1:10" x14ac:dyDescent="0.2">
      <c r="A8" s="49"/>
      <c r="B8" s="65">
        <v>26.4</v>
      </c>
      <c r="C8" s="18" t="s">
        <v>34</v>
      </c>
      <c r="D8" s="19"/>
      <c r="E8" s="19"/>
      <c r="F8" s="58">
        <v>7.0000000000000007E-2</v>
      </c>
      <c r="G8" s="18" t="s">
        <v>35</v>
      </c>
      <c r="H8" s="19"/>
      <c r="I8" s="19"/>
      <c r="J8" s="50"/>
    </row>
    <row r="9" spans="1:10" x14ac:dyDescent="0.2">
      <c r="A9" s="49"/>
      <c r="B9" s="19"/>
      <c r="C9" s="19"/>
      <c r="D9" s="19"/>
      <c r="E9" s="19"/>
      <c r="F9" s="19"/>
      <c r="G9" s="19"/>
      <c r="H9" s="19"/>
      <c r="I9" s="19"/>
      <c r="J9" s="50"/>
    </row>
    <row r="10" spans="1:10" x14ac:dyDescent="0.2">
      <c r="A10" s="51"/>
      <c r="B10" s="52"/>
      <c r="C10" s="52"/>
      <c r="D10" s="52"/>
      <c r="E10" s="52"/>
      <c r="F10" s="52"/>
      <c r="G10" s="52"/>
      <c r="H10" s="52"/>
      <c r="I10" s="52"/>
      <c r="J10" s="53"/>
    </row>
    <row r="12" spans="1:10" ht="24" x14ac:dyDescent="0.3">
      <c r="A12" s="1" t="s">
        <v>36</v>
      </c>
    </row>
    <row r="13" spans="1:10" outlineLevel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1990</v>
      </c>
      <c r="C29" s="35">
        <v>2001</v>
      </c>
      <c r="D29" s="35">
        <v>2011</v>
      </c>
      <c r="E29" s="35">
        <v>2022</v>
      </c>
      <c r="F29" s="35">
        <v>2023</v>
      </c>
      <c r="G29" s="35">
        <v>2024</v>
      </c>
      <c r="H29" s="35"/>
    </row>
    <row r="30" spans="1:8" ht="16" outlineLevel="1" x14ac:dyDescent="0.2">
      <c r="A30" s="35" t="s">
        <v>314</v>
      </c>
      <c r="B30" s="36">
        <v>20274</v>
      </c>
      <c r="C30" s="36">
        <v>20990</v>
      </c>
      <c r="D30" s="36">
        <v>19572</v>
      </c>
      <c r="E30" s="36">
        <v>17801</v>
      </c>
      <c r="F30" s="36">
        <v>17827</v>
      </c>
      <c r="G30" s="36"/>
      <c r="H30" s="36"/>
    </row>
    <row r="31" spans="1:8" ht="16" outlineLevel="1" x14ac:dyDescent="0.2">
      <c r="A31" s="35" t="s">
        <v>315</v>
      </c>
      <c r="B31" s="36"/>
      <c r="C31" s="36"/>
      <c r="D31" s="36"/>
      <c r="E31" s="36"/>
      <c r="F31" s="36"/>
      <c r="G31" s="36">
        <v>99933</v>
      </c>
      <c r="H31" s="36"/>
    </row>
    <row r="32" spans="1:8" ht="16" outlineLevel="1" x14ac:dyDescent="0.2">
      <c r="A32" s="35" t="s">
        <v>201</v>
      </c>
      <c r="B32" s="36">
        <v>10374823</v>
      </c>
      <c r="C32" s="36">
        <v>10198315</v>
      </c>
      <c r="D32" s="36">
        <v>9937628</v>
      </c>
      <c r="E32" s="36"/>
      <c r="F32" s="36"/>
      <c r="G32" s="36">
        <v>9584627</v>
      </c>
      <c r="H32" s="36"/>
    </row>
    <row r="33" spans="1:22" outlineLevel="1" x14ac:dyDescent="0.2"/>
    <row r="34" spans="1:22" outlineLevel="1" x14ac:dyDescent="0.2"/>
    <row r="35" spans="1:22" outlineLevel="1" x14ac:dyDescent="0.2"/>
    <row r="36" spans="1:22" outlineLevel="1" x14ac:dyDescent="0.2"/>
    <row r="37" spans="1:22" outlineLevel="1" x14ac:dyDescent="0.2"/>
    <row r="38" spans="1:22" outlineLevel="1" x14ac:dyDescent="0.2"/>
    <row r="39" spans="1:22" outlineLevel="1" x14ac:dyDescent="0.2"/>
    <row r="40" spans="1:22" outlineLevel="1" x14ac:dyDescent="0.2"/>
    <row r="41" spans="1:22" outlineLevel="1" x14ac:dyDescent="0.2"/>
    <row r="42" spans="1:22" s="2" customFormat="1" outlineLevel="1" x14ac:dyDescent="0.2">
      <c r="A42"/>
    </row>
    <row r="43" spans="1:22" outlineLevel="1" x14ac:dyDescent="0.2"/>
    <row r="44" spans="1:22" outlineLevel="1" x14ac:dyDescent="0.2">
      <c r="A44" s="2"/>
    </row>
    <row r="45" spans="1:22" outlineLevel="1" x14ac:dyDescent="0.2"/>
    <row r="46" spans="1:22" outlineLevel="1" x14ac:dyDescent="0.2"/>
    <row r="47" spans="1:22" outlineLevel="1" x14ac:dyDescent="0.2"/>
    <row r="48" spans="1:22" ht="16" outlineLevel="1" x14ac:dyDescent="0.2">
      <c r="A48" s="37" t="s">
        <v>41</v>
      </c>
      <c r="B48" s="38" t="s">
        <v>42</v>
      </c>
      <c r="C48" s="38" t="s">
        <v>43</v>
      </c>
      <c r="D48" s="38" t="s">
        <v>44</v>
      </c>
      <c r="E48" s="38" t="s">
        <v>45</v>
      </c>
      <c r="F48" s="38" t="s">
        <v>46</v>
      </c>
      <c r="G48" s="38" t="s">
        <v>47</v>
      </c>
      <c r="H48" s="38" t="s">
        <v>48</v>
      </c>
      <c r="I48" s="38" t="s">
        <v>49</v>
      </c>
      <c r="J48" s="38" t="s">
        <v>50</v>
      </c>
      <c r="K48" s="37" t="s">
        <v>51</v>
      </c>
      <c r="L48" s="37" t="s">
        <v>52</v>
      </c>
      <c r="M48" s="37" t="s">
        <v>53</v>
      </c>
      <c r="N48" s="37" t="s">
        <v>54</v>
      </c>
      <c r="O48" s="37" t="s">
        <v>55</v>
      </c>
      <c r="P48" s="37" t="s">
        <v>56</v>
      </c>
      <c r="Q48" s="37" t="s">
        <v>57</v>
      </c>
      <c r="R48" s="37" t="s">
        <v>202</v>
      </c>
      <c r="S48" s="35" t="s">
        <v>203</v>
      </c>
      <c r="T48" s="35" t="s">
        <v>204</v>
      </c>
      <c r="U48" s="35" t="s">
        <v>205</v>
      </c>
      <c r="V48" s="35" t="s">
        <v>206</v>
      </c>
    </row>
    <row r="49" spans="1:22" ht="16" outlineLevel="1" x14ac:dyDescent="0.2">
      <c r="A49" s="35" t="s">
        <v>59</v>
      </c>
      <c r="B49" s="35">
        <v>759</v>
      </c>
      <c r="C49" s="35">
        <v>717</v>
      </c>
      <c r="D49" s="35">
        <v>753</v>
      </c>
      <c r="E49" s="35">
        <v>1132</v>
      </c>
      <c r="F49" s="35">
        <v>935</v>
      </c>
      <c r="G49" s="35">
        <v>907</v>
      </c>
      <c r="H49" s="35">
        <v>1272</v>
      </c>
      <c r="I49" s="35">
        <v>1470</v>
      </c>
      <c r="J49" s="35">
        <v>1257</v>
      </c>
      <c r="K49" s="35">
        <v>1150</v>
      </c>
      <c r="L49" s="35">
        <v>1300</v>
      </c>
      <c r="M49" s="35">
        <v>1705</v>
      </c>
      <c r="N49" s="35">
        <v>1416</v>
      </c>
      <c r="O49" s="35">
        <v>1065</v>
      </c>
      <c r="P49" s="35">
        <v>875</v>
      </c>
      <c r="Q49" s="35">
        <v>695</v>
      </c>
      <c r="R49" s="35">
        <v>574</v>
      </c>
      <c r="S49" s="35">
        <v>316</v>
      </c>
      <c r="T49" s="35">
        <v>88</v>
      </c>
      <c r="U49" s="35">
        <v>15</v>
      </c>
      <c r="V49" s="35">
        <v>1</v>
      </c>
    </row>
    <row r="50" spans="1:22" ht="16" outlineLevel="1" x14ac:dyDescent="0.2">
      <c r="A50" s="35" t="s">
        <v>60</v>
      </c>
      <c r="B50" s="35">
        <v>868</v>
      </c>
      <c r="C50" s="35">
        <v>726</v>
      </c>
      <c r="D50" s="35">
        <v>759</v>
      </c>
      <c r="E50" s="35">
        <v>1146</v>
      </c>
      <c r="F50" s="35">
        <v>863</v>
      </c>
      <c r="G50" s="35">
        <v>979</v>
      </c>
      <c r="H50" s="35">
        <v>1272</v>
      </c>
      <c r="I50" s="35">
        <v>1408</v>
      </c>
      <c r="J50" s="35">
        <v>1214</v>
      </c>
      <c r="K50" s="35">
        <v>1000</v>
      </c>
      <c r="L50" s="35">
        <v>989</v>
      </c>
      <c r="M50" s="35">
        <v>1375</v>
      </c>
      <c r="N50" s="35">
        <v>1125</v>
      </c>
      <c r="O50" s="35">
        <v>790</v>
      </c>
      <c r="P50" s="35">
        <v>556</v>
      </c>
      <c r="Q50" s="35">
        <v>410</v>
      </c>
      <c r="R50" s="35">
        <v>271</v>
      </c>
      <c r="S50" s="35">
        <v>105</v>
      </c>
      <c r="T50" s="35">
        <v>35</v>
      </c>
      <c r="U50" s="35">
        <v>3</v>
      </c>
      <c r="V50" s="35">
        <v>0</v>
      </c>
    </row>
    <row r="51" spans="1:22" ht="16" outlineLevel="1" x14ac:dyDescent="0.2">
      <c r="A51" s="35" t="s">
        <v>61</v>
      </c>
      <c r="B51" s="35">
        <f>SUM(B49:B50)</f>
        <v>1627</v>
      </c>
      <c r="C51" s="35">
        <f t="shared" ref="C51:V51" si="0">SUM(C49:C50)</f>
        <v>1443</v>
      </c>
      <c r="D51" s="35">
        <f t="shared" si="0"/>
        <v>1512</v>
      </c>
      <c r="E51" s="35">
        <f t="shared" si="0"/>
        <v>2278</v>
      </c>
      <c r="F51" s="35">
        <f t="shared" si="0"/>
        <v>1798</v>
      </c>
      <c r="G51" s="35">
        <f t="shared" si="0"/>
        <v>1886</v>
      </c>
      <c r="H51" s="35">
        <f t="shared" si="0"/>
        <v>2544</v>
      </c>
      <c r="I51" s="35">
        <f t="shared" si="0"/>
        <v>2878</v>
      </c>
      <c r="J51" s="35">
        <f t="shared" si="0"/>
        <v>2471</v>
      </c>
      <c r="K51" s="35">
        <f t="shared" si="0"/>
        <v>2150</v>
      </c>
      <c r="L51" s="35">
        <f t="shared" si="0"/>
        <v>2289</v>
      </c>
      <c r="M51" s="35">
        <f t="shared" si="0"/>
        <v>3080</v>
      </c>
      <c r="N51" s="35">
        <f t="shared" si="0"/>
        <v>2541</v>
      </c>
      <c r="O51" s="35">
        <f t="shared" si="0"/>
        <v>1855</v>
      </c>
      <c r="P51" s="35">
        <f t="shared" si="0"/>
        <v>1431</v>
      </c>
      <c r="Q51" s="35">
        <f t="shared" si="0"/>
        <v>1105</v>
      </c>
      <c r="R51" s="35">
        <f t="shared" si="0"/>
        <v>845</v>
      </c>
      <c r="S51" s="35">
        <f t="shared" si="0"/>
        <v>421</v>
      </c>
      <c r="T51" s="35">
        <f t="shared" si="0"/>
        <v>123</v>
      </c>
      <c r="U51" s="35">
        <f t="shared" si="0"/>
        <v>18</v>
      </c>
      <c r="V51" s="35">
        <f t="shared" si="0"/>
        <v>1</v>
      </c>
    </row>
    <row r="52" spans="1:22" outlineLevel="1" x14ac:dyDescent="0.2"/>
    <row r="53" spans="1:22" outlineLevel="1" x14ac:dyDescent="0.2">
      <c r="A53" s="105" t="e" vm="2">
        <v>#VALUE!</v>
      </c>
      <c r="B53" s="105"/>
      <c r="C53" s="105"/>
      <c r="D53" s="105"/>
      <c r="E53" s="105"/>
    </row>
    <row r="54" spans="1:22" outlineLevel="1" x14ac:dyDescent="0.2">
      <c r="A54" s="105"/>
      <c r="B54" s="105"/>
      <c r="C54" s="105"/>
      <c r="D54" s="105"/>
      <c r="E54" s="105"/>
    </row>
    <row r="55" spans="1:22" outlineLevel="1" x14ac:dyDescent="0.2">
      <c r="A55" s="105"/>
      <c r="B55" s="105"/>
      <c r="C55" s="105"/>
      <c r="D55" s="105"/>
      <c r="E55" s="105"/>
    </row>
    <row r="56" spans="1:22" outlineLevel="1" x14ac:dyDescent="0.2">
      <c r="A56" s="105"/>
      <c r="B56" s="105"/>
      <c r="C56" s="105"/>
      <c r="D56" s="105"/>
      <c r="E56" s="105"/>
    </row>
    <row r="57" spans="1:22" outlineLevel="1" x14ac:dyDescent="0.2">
      <c r="A57" s="105"/>
      <c r="B57" s="105"/>
      <c r="C57" s="105"/>
      <c r="D57" s="105"/>
      <c r="E57" s="105"/>
    </row>
    <row r="58" spans="1:22" outlineLevel="1" x14ac:dyDescent="0.2">
      <c r="A58" s="105"/>
      <c r="B58" s="105"/>
      <c r="C58" s="105"/>
      <c r="D58" s="105"/>
      <c r="E58" s="105"/>
    </row>
    <row r="59" spans="1:22" outlineLevel="1" x14ac:dyDescent="0.2">
      <c r="A59" s="105"/>
      <c r="B59" s="105"/>
      <c r="C59" s="105"/>
      <c r="D59" s="105"/>
      <c r="E59" s="105"/>
    </row>
    <row r="60" spans="1:22" outlineLevel="1" x14ac:dyDescent="0.2">
      <c r="A60" s="105"/>
      <c r="B60" s="105"/>
      <c r="C60" s="105"/>
      <c r="D60" s="105"/>
      <c r="E60" s="105"/>
    </row>
    <row r="61" spans="1:22" outlineLevel="1" x14ac:dyDescent="0.2">
      <c r="A61" s="105"/>
      <c r="B61" s="105"/>
      <c r="C61" s="105"/>
      <c r="D61" s="105"/>
      <c r="E61" s="105"/>
    </row>
    <row r="62" spans="1:22" outlineLevel="1" x14ac:dyDescent="0.2">
      <c r="A62" s="105"/>
      <c r="B62" s="105"/>
      <c r="C62" s="105"/>
      <c r="D62" s="105"/>
      <c r="E62" s="105"/>
    </row>
    <row r="63" spans="1:22" outlineLevel="1" x14ac:dyDescent="0.2">
      <c r="A63" s="105"/>
      <c r="B63" s="105"/>
      <c r="C63" s="105"/>
      <c r="D63" s="105"/>
      <c r="E63" s="105"/>
    </row>
    <row r="64" spans="1:22" outlineLevel="1" x14ac:dyDescent="0.2">
      <c r="A64" s="105"/>
      <c r="B64" s="105"/>
      <c r="C64" s="105"/>
      <c r="D64" s="105"/>
      <c r="E64" s="105"/>
    </row>
    <row r="65" spans="1:6" outlineLevel="1" x14ac:dyDescent="0.2">
      <c r="A65" s="105"/>
      <c r="B65" s="105"/>
      <c r="C65" s="105"/>
      <c r="D65" s="105"/>
      <c r="E65" s="105"/>
    </row>
    <row r="66" spans="1:6" outlineLevel="1" x14ac:dyDescent="0.2">
      <c r="A66" s="105"/>
      <c r="B66" s="105"/>
      <c r="C66" s="105"/>
      <c r="D66" s="105"/>
      <c r="E66" s="105"/>
    </row>
    <row r="67" spans="1:6" outlineLevel="1" x14ac:dyDescent="0.2"/>
    <row r="68" spans="1:6" ht="16" outlineLevel="1" x14ac:dyDescent="0.2">
      <c r="A68" s="35" t="s">
        <v>62</v>
      </c>
      <c r="B68" s="35"/>
      <c r="C68" s="35"/>
      <c r="D68" s="35"/>
      <c r="E68" s="35"/>
      <c r="F68" s="35"/>
    </row>
    <row r="69" spans="1:6" ht="16" outlineLevel="1" x14ac:dyDescent="0.2">
      <c r="A69" s="35" t="s">
        <v>63</v>
      </c>
      <c r="B69" s="35" t="s">
        <v>316</v>
      </c>
      <c r="C69" s="35"/>
      <c r="D69" s="35"/>
      <c r="E69" s="35"/>
      <c r="F69" s="35"/>
    </row>
    <row r="70" spans="1:6" ht="16" outlineLevel="1" x14ac:dyDescent="0.2">
      <c r="A70" s="35" t="s">
        <v>64</v>
      </c>
      <c r="B70" s="35"/>
      <c r="C70" s="35"/>
      <c r="D70" s="35"/>
      <c r="E70" s="35"/>
      <c r="F70" s="35"/>
    </row>
    <row r="71" spans="1:6" ht="16" x14ac:dyDescent="0.2">
      <c r="A71" s="35" t="s">
        <v>65</v>
      </c>
      <c r="B71" s="35"/>
      <c r="C71" s="35"/>
      <c r="D71" s="35"/>
      <c r="E71" s="35"/>
      <c r="F71" s="35"/>
    </row>
    <row r="73" spans="1:6" ht="24" collapsed="1" x14ac:dyDescent="0.3">
      <c r="A73" s="1" t="s">
        <v>66</v>
      </c>
    </row>
    <row r="74" spans="1:6" outlineLevel="1" x14ac:dyDescent="0.2"/>
    <row r="75" spans="1:6" outlineLevel="1" x14ac:dyDescent="0.2"/>
    <row r="76" spans="1:6" outlineLevel="1" x14ac:dyDescent="0.2"/>
    <row r="77" spans="1:6" outlineLevel="1" x14ac:dyDescent="0.2"/>
    <row r="78" spans="1:6" outlineLevel="1" x14ac:dyDescent="0.2"/>
    <row r="79" spans="1:6" outlineLevel="1" x14ac:dyDescent="0.2"/>
    <row r="80" spans="1:6" outlineLevel="1" x14ac:dyDescent="0.2"/>
    <row r="81" spans="1:9" outlineLevel="1" x14ac:dyDescent="0.2"/>
    <row r="82" spans="1:9" outlineLevel="1" x14ac:dyDescent="0.2"/>
    <row r="83" spans="1:9" ht="16" outlineLevel="1" x14ac:dyDescent="0.2">
      <c r="A83" s="35" t="s">
        <v>37</v>
      </c>
      <c r="B83" s="35">
        <v>1896</v>
      </c>
      <c r="C83" s="35">
        <v>1976</v>
      </c>
      <c r="D83" s="35">
        <v>2009</v>
      </c>
      <c r="E83" s="35">
        <v>2021</v>
      </c>
      <c r="F83" s="35"/>
      <c r="G83" s="35"/>
      <c r="H83" s="35"/>
      <c r="I83" s="35"/>
    </row>
    <row r="84" spans="1:9" ht="16" outlineLevel="1" x14ac:dyDescent="0.2">
      <c r="A84" s="35" t="s">
        <v>67</v>
      </c>
      <c r="B84" s="35">
        <v>0</v>
      </c>
      <c r="C84" s="35">
        <v>0</v>
      </c>
      <c r="D84" s="35">
        <v>0</v>
      </c>
      <c r="E84" s="35">
        <v>0</v>
      </c>
      <c r="F84" s="35"/>
      <c r="G84" s="35"/>
      <c r="H84" s="35"/>
      <c r="I84" s="35"/>
    </row>
    <row r="85" spans="1:9" ht="16" outlineLevel="1" x14ac:dyDescent="0.2">
      <c r="A85" s="35" t="s">
        <v>68</v>
      </c>
      <c r="B85" s="35" t="s">
        <v>317</v>
      </c>
      <c r="C85" s="35" t="s">
        <v>318</v>
      </c>
      <c r="D85" s="35" t="s">
        <v>319</v>
      </c>
      <c r="E85" s="35" t="s">
        <v>320</v>
      </c>
      <c r="F85" s="35"/>
      <c r="G85" s="35"/>
      <c r="H85" s="35"/>
      <c r="I85" s="35"/>
    </row>
    <row r="86" spans="1:9" outlineLevel="1" x14ac:dyDescent="0.2"/>
    <row r="87" spans="1:9" outlineLevel="1" x14ac:dyDescent="0.2"/>
    <row r="88" spans="1:9" outlineLevel="1" x14ac:dyDescent="0.2"/>
    <row r="89" spans="1:9" outlineLevel="1" x14ac:dyDescent="0.2"/>
    <row r="90" spans="1:9" outlineLevel="1" x14ac:dyDescent="0.2"/>
    <row r="91" spans="1:9" outlineLevel="1" x14ac:dyDescent="0.2"/>
    <row r="92" spans="1:9" outlineLevel="1" x14ac:dyDescent="0.2"/>
    <row r="93" spans="1:9" outlineLevel="1" x14ac:dyDescent="0.2"/>
    <row r="94" spans="1:9" outlineLevel="1" x14ac:dyDescent="0.2"/>
    <row r="95" spans="1:9" outlineLevel="1" x14ac:dyDescent="0.2"/>
    <row r="96" spans="1:9" outlineLevel="1" x14ac:dyDescent="0.2"/>
    <row r="97" spans="1:9" outlineLevel="1" x14ac:dyDescent="0.2"/>
    <row r="98" spans="1:9" outlineLevel="1" x14ac:dyDescent="0.2"/>
    <row r="99" spans="1:9" outlineLevel="1" x14ac:dyDescent="0.2"/>
    <row r="100" spans="1:9" ht="16" outlineLevel="1" x14ac:dyDescent="0.2">
      <c r="A100" s="35" t="s">
        <v>77</v>
      </c>
      <c r="B100" s="35" t="s">
        <v>215</v>
      </c>
      <c r="C100" s="35"/>
      <c r="D100" s="35"/>
    </row>
    <row r="101" spans="1:9" ht="16" outlineLevel="1" x14ac:dyDescent="0.2">
      <c r="A101" s="35" t="s">
        <v>81</v>
      </c>
      <c r="B101" s="35">
        <v>10</v>
      </c>
      <c r="C101" s="35"/>
      <c r="D101" s="35"/>
    </row>
    <row r="102" spans="1:9" ht="16" outlineLevel="1" x14ac:dyDescent="0.2">
      <c r="A102" s="35" t="s">
        <v>82</v>
      </c>
      <c r="B102" s="35">
        <v>3</v>
      </c>
      <c r="C102" s="35"/>
      <c r="D102" s="35"/>
    </row>
    <row r="103" spans="1:9" ht="16" outlineLevel="1" x14ac:dyDescent="0.2">
      <c r="A103" s="35" t="s">
        <v>83</v>
      </c>
      <c r="B103" s="35">
        <v>55.4</v>
      </c>
      <c r="C103" s="35"/>
      <c r="D103" s="35"/>
    </row>
    <row r="104" spans="1:9" outlineLevel="1" x14ac:dyDescent="0.2"/>
    <row r="105" spans="1:9" ht="68" outlineLevel="1" x14ac:dyDescent="0.2">
      <c r="A105" s="80" t="s">
        <v>84</v>
      </c>
      <c r="B105" s="80" t="s">
        <v>85</v>
      </c>
      <c r="C105" s="80" t="s">
        <v>86</v>
      </c>
      <c r="D105" s="80" t="s">
        <v>87</v>
      </c>
      <c r="E105" s="80" t="s">
        <v>88</v>
      </c>
      <c r="F105" s="80" t="s">
        <v>89</v>
      </c>
      <c r="G105" s="80" t="s">
        <v>90</v>
      </c>
      <c r="H105" s="80" t="s">
        <v>91</v>
      </c>
      <c r="I105" s="80" t="s">
        <v>515</v>
      </c>
    </row>
    <row r="106" spans="1:9" ht="16" outlineLevel="1" x14ac:dyDescent="0.2">
      <c r="A106" s="69" t="s">
        <v>93</v>
      </c>
      <c r="B106" s="69" t="s">
        <v>447</v>
      </c>
      <c r="C106" s="81">
        <v>21.9</v>
      </c>
      <c r="D106" s="84">
        <v>43</v>
      </c>
      <c r="E106" s="69">
        <v>30.6</v>
      </c>
      <c r="F106" s="69" t="s">
        <v>448</v>
      </c>
      <c r="G106" s="69" t="s">
        <v>449</v>
      </c>
      <c r="H106" s="69" t="s">
        <v>449</v>
      </c>
      <c r="I106" s="85">
        <v>263325</v>
      </c>
    </row>
    <row r="107" spans="1:9" ht="16" outlineLevel="1" x14ac:dyDescent="0.2">
      <c r="A107" s="69" t="s">
        <v>450</v>
      </c>
      <c r="B107" s="69" t="s">
        <v>451</v>
      </c>
      <c r="C107" s="81">
        <v>11.9</v>
      </c>
      <c r="D107" s="84">
        <v>29</v>
      </c>
      <c r="E107" s="69">
        <v>24.6</v>
      </c>
      <c r="F107" s="69" t="s">
        <v>401</v>
      </c>
      <c r="G107" s="69" t="s">
        <v>452</v>
      </c>
      <c r="H107" s="69" t="s">
        <v>452</v>
      </c>
      <c r="I107" s="85">
        <v>40698</v>
      </c>
    </row>
    <row r="108" spans="1:9" ht="16" outlineLevel="1" x14ac:dyDescent="0.2">
      <c r="A108" s="69" t="s">
        <v>453</v>
      </c>
      <c r="B108" s="69" t="s">
        <v>454</v>
      </c>
      <c r="C108" s="81">
        <v>21.9</v>
      </c>
      <c r="D108" s="84">
        <v>47</v>
      </c>
      <c r="E108" s="69">
        <v>28</v>
      </c>
      <c r="F108" s="69" t="s">
        <v>455</v>
      </c>
      <c r="G108" s="69" t="s">
        <v>455</v>
      </c>
      <c r="H108" s="69" t="s">
        <v>455</v>
      </c>
      <c r="I108" s="85">
        <v>10260</v>
      </c>
    </row>
    <row r="109" spans="1:9" ht="16" outlineLevel="1" x14ac:dyDescent="0.2">
      <c r="A109" s="69" t="s">
        <v>97</v>
      </c>
      <c r="B109" s="69" t="s">
        <v>456</v>
      </c>
      <c r="C109" s="81">
        <v>14.1</v>
      </c>
      <c r="D109" s="84">
        <v>35</v>
      </c>
      <c r="E109" s="69">
        <v>24.2</v>
      </c>
      <c r="F109" s="69" t="s">
        <v>457</v>
      </c>
      <c r="G109" s="69" t="s">
        <v>458</v>
      </c>
      <c r="H109" s="69" t="s">
        <v>458</v>
      </c>
      <c r="I109" s="85">
        <v>78291</v>
      </c>
    </row>
    <row r="110" spans="1:9" ht="16" outlineLevel="1" x14ac:dyDescent="0.2">
      <c r="A110" s="69" t="s">
        <v>100</v>
      </c>
      <c r="B110" s="69" t="s">
        <v>459</v>
      </c>
      <c r="C110" s="81">
        <v>13.9</v>
      </c>
      <c r="D110" s="84">
        <v>40</v>
      </c>
      <c r="E110" s="69">
        <v>20.9</v>
      </c>
      <c r="F110" s="69" t="s">
        <v>458</v>
      </c>
      <c r="G110" s="69" t="s">
        <v>129</v>
      </c>
      <c r="H110" s="69" t="s">
        <v>129</v>
      </c>
      <c r="I110" s="85">
        <v>66329</v>
      </c>
    </row>
    <row r="111" spans="1:9" ht="16" outlineLevel="1" x14ac:dyDescent="0.2">
      <c r="A111" s="69" t="s">
        <v>460</v>
      </c>
      <c r="B111" s="69" t="s">
        <v>461</v>
      </c>
      <c r="C111" s="81">
        <v>23.3</v>
      </c>
      <c r="D111" s="84">
        <v>56</v>
      </c>
      <c r="E111" s="69">
        <v>25</v>
      </c>
      <c r="F111" s="69" t="s">
        <v>462</v>
      </c>
      <c r="G111" s="69" t="s">
        <v>452</v>
      </c>
      <c r="H111" s="69" t="s">
        <v>452</v>
      </c>
      <c r="I111" s="85">
        <v>32153</v>
      </c>
    </row>
    <row r="112" spans="1:9" ht="16" outlineLevel="1" x14ac:dyDescent="0.2">
      <c r="A112" s="69" t="s">
        <v>103</v>
      </c>
      <c r="B112" s="69" t="s">
        <v>463</v>
      </c>
      <c r="C112" s="81">
        <v>11.1</v>
      </c>
      <c r="D112" s="84">
        <v>21</v>
      </c>
      <c r="E112" s="69">
        <v>31.7</v>
      </c>
      <c r="F112" s="69" t="s">
        <v>464</v>
      </c>
      <c r="G112" s="69" t="s">
        <v>452</v>
      </c>
      <c r="H112" s="69" t="s">
        <v>452</v>
      </c>
      <c r="I112" s="85">
        <v>16717</v>
      </c>
    </row>
    <row r="113" spans="1:4" outlineLevel="1" x14ac:dyDescent="0.2">
      <c r="C113" s="3"/>
      <c r="D113" s="3"/>
    </row>
    <row r="116" spans="1:4" ht="24" x14ac:dyDescent="0.3">
      <c r="A116" s="1" t="s">
        <v>140</v>
      </c>
    </row>
    <row r="117" spans="1:4" outlineLevel="1" x14ac:dyDescent="0.2"/>
    <row r="118" spans="1:4" outlineLevel="1" x14ac:dyDescent="0.2"/>
    <row r="119" spans="1:4" outlineLevel="1" x14ac:dyDescent="0.2"/>
    <row r="120" spans="1:4" outlineLevel="1" x14ac:dyDescent="0.2"/>
    <row r="121" spans="1:4" outlineLevel="1" x14ac:dyDescent="0.2"/>
    <row r="122" spans="1:4" outlineLevel="1" x14ac:dyDescent="0.2"/>
    <row r="123" spans="1:4" outlineLevel="1" x14ac:dyDescent="0.2"/>
    <row r="124" spans="1:4" outlineLevel="1" x14ac:dyDescent="0.2"/>
    <row r="125" spans="1:4" outlineLevel="1" x14ac:dyDescent="0.2"/>
    <row r="126" spans="1:4" outlineLevel="1" x14ac:dyDescent="0.2"/>
    <row r="127" spans="1:4" outlineLevel="1" x14ac:dyDescent="0.2"/>
    <row r="128" spans="1:4" outlineLevel="1" x14ac:dyDescent="0.2"/>
    <row r="129" spans="1:6" outlineLevel="1" x14ac:dyDescent="0.2"/>
    <row r="130" spans="1:6" outlineLevel="1" x14ac:dyDescent="0.2"/>
    <row r="131" spans="1:6" ht="16" outlineLevel="1" x14ac:dyDescent="0.2">
      <c r="A131" s="35" t="s">
        <v>37</v>
      </c>
      <c r="B131" s="35">
        <v>2021</v>
      </c>
      <c r="C131" s="35">
        <v>2022</v>
      </c>
      <c r="D131" s="35">
        <v>2023</v>
      </c>
      <c r="E131" s="35"/>
      <c r="F131" s="35"/>
    </row>
    <row r="132" spans="1:6" ht="16" outlineLevel="1" x14ac:dyDescent="0.2">
      <c r="A132" s="35" t="s">
        <v>141</v>
      </c>
      <c r="B132" s="41">
        <v>533473</v>
      </c>
      <c r="C132" s="41">
        <v>884262</v>
      </c>
      <c r="D132" s="41">
        <v>1111286</v>
      </c>
      <c r="E132" s="41"/>
      <c r="F132" s="41"/>
    </row>
    <row r="133" spans="1:6" outlineLevel="1" x14ac:dyDescent="0.2"/>
    <row r="134" spans="1:6" outlineLevel="1" x14ac:dyDescent="0.2"/>
    <row r="135" spans="1:6" outlineLevel="1" x14ac:dyDescent="0.2"/>
    <row r="136" spans="1:6" outlineLevel="1" x14ac:dyDescent="0.2"/>
    <row r="137" spans="1:6" outlineLevel="1" x14ac:dyDescent="0.2"/>
    <row r="138" spans="1:6" outlineLevel="1" x14ac:dyDescent="0.2"/>
    <row r="139" spans="1:6" outlineLevel="1" x14ac:dyDescent="0.2"/>
    <row r="140" spans="1:6" outlineLevel="1" x14ac:dyDescent="0.2"/>
    <row r="141" spans="1:6" outlineLevel="1" x14ac:dyDescent="0.2"/>
    <row r="142" spans="1:6" outlineLevel="1" x14ac:dyDescent="0.2"/>
    <row r="143" spans="1:6" outlineLevel="1" x14ac:dyDescent="0.2"/>
    <row r="144" spans="1:6" outlineLevel="1" x14ac:dyDescent="0.2"/>
    <row r="145" spans="1:7" outlineLevel="1" x14ac:dyDescent="0.2"/>
    <row r="146" spans="1:7" outlineLevel="1" x14ac:dyDescent="0.2"/>
    <row r="147" spans="1:7" outlineLevel="1" x14ac:dyDescent="0.2"/>
    <row r="148" spans="1:7" ht="16" outlineLevel="1" x14ac:dyDescent="0.2">
      <c r="A148" s="37" t="s">
        <v>142</v>
      </c>
      <c r="B148" s="77" t="s">
        <v>321</v>
      </c>
      <c r="C148" s="77" t="s">
        <v>322</v>
      </c>
      <c r="D148" s="77" t="s">
        <v>323</v>
      </c>
      <c r="E148" s="77" t="s">
        <v>324</v>
      </c>
      <c r="F148" s="77" t="s">
        <v>325</v>
      </c>
      <c r="G148" s="77" t="s">
        <v>326</v>
      </c>
    </row>
    <row r="149" spans="1:7" ht="16" outlineLevel="1" x14ac:dyDescent="0.2">
      <c r="A149" s="35" t="s">
        <v>141</v>
      </c>
      <c r="B149" s="42">
        <v>1238</v>
      </c>
      <c r="C149" s="42">
        <v>670</v>
      </c>
      <c r="D149" s="42">
        <v>181</v>
      </c>
      <c r="E149" s="42">
        <v>199</v>
      </c>
      <c r="F149" s="42">
        <v>230</v>
      </c>
      <c r="G149" s="42">
        <v>114</v>
      </c>
    </row>
    <row r="150" spans="1:7" outlineLevel="1" x14ac:dyDescent="0.2"/>
    <row r="151" spans="1:7" outlineLevel="1" x14ac:dyDescent="0.2"/>
    <row r="152" spans="1:7" outlineLevel="1" x14ac:dyDescent="0.2"/>
    <row r="153" spans="1:7" outlineLevel="1" x14ac:dyDescent="0.2"/>
    <row r="154" spans="1:7" outlineLevel="1" x14ac:dyDescent="0.2"/>
    <row r="155" spans="1:7" outlineLevel="1" x14ac:dyDescent="0.2"/>
    <row r="156" spans="1:7" outlineLevel="1" x14ac:dyDescent="0.2"/>
    <row r="157" spans="1:7" outlineLevel="1" x14ac:dyDescent="0.2"/>
    <row r="158" spans="1:7" outlineLevel="1" x14ac:dyDescent="0.2"/>
    <row r="159" spans="1:7" outlineLevel="1" x14ac:dyDescent="0.2"/>
    <row r="160" spans="1:7" outlineLevel="1" x14ac:dyDescent="0.2"/>
    <row r="161" spans="1:13" outlineLevel="1" x14ac:dyDescent="0.2"/>
    <row r="162" spans="1:13" outlineLevel="1" x14ac:dyDescent="0.2"/>
    <row r="163" spans="1:13" outlineLevel="1" x14ac:dyDescent="0.2"/>
    <row r="164" spans="1:13" outlineLevel="1" x14ac:dyDescent="0.2"/>
    <row r="165" spans="1:13" outlineLevel="1" x14ac:dyDescent="0.2"/>
    <row r="166" spans="1:13" ht="16" outlineLevel="1" x14ac:dyDescent="0.2">
      <c r="A166" s="35" t="s">
        <v>161</v>
      </c>
      <c r="B166" s="35">
        <v>1</v>
      </c>
      <c r="C166" s="35">
        <v>2</v>
      </c>
      <c r="D166" s="35">
        <v>3</v>
      </c>
      <c r="E166" s="35">
        <v>4</v>
      </c>
      <c r="F166" s="35">
        <v>5</v>
      </c>
      <c r="G166" s="35">
        <v>6</v>
      </c>
      <c r="H166" s="35">
        <v>7</v>
      </c>
      <c r="I166" s="35">
        <v>8</v>
      </c>
      <c r="J166" s="35">
        <v>9</v>
      </c>
      <c r="K166" s="35">
        <v>10</v>
      </c>
      <c r="L166" s="35">
        <v>11</v>
      </c>
      <c r="M166" s="35">
        <v>12</v>
      </c>
    </row>
    <row r="167" spans="1:13" ht="16" outlineLevel="1" x14ac:dyDescent="0.2">
      <c r="A167" s="35" t="s">
        <v>162</v>
      </c>
      <c r="B167" s="42">
        <v>100805</v>
      </c>
      <c r="C167" s="42">
        <v>93332</v>
      </c>
      <c r="D167" s="42">
        <v>103428</v>
      </c>
      <c r="E167" s="42">
        <v>88594</v>
      </c>
      <c r="F167" s="42">
        <v>95429</v>
      </c>
      <c r="G167" s="42">
        <v>90129</v>
      </c>
      <c r="H167" s="42">
        <v>61233</v>
      </c>
      <c r="I167" s="42">
        <v>62125</v>
      </c>
      <c r="J167" s="42">
        <v>104658</v>
      </c>
      <c r="K167" s="42">
        <v>106085</v>
      </c>
      <c r="L167" s="42">
        <v>107074</v>
      </c>
      <c r="M167" s="42">
        <v>98395</v>
      </c>
    </row>
    <row r="168" spans="1:13" outlineLevel="1" x14ac:dyDescent="0.2"/>
    <row r="169" spans="1:13" outlineLevel="1" x14ac:dyDescent="0.2"/>
    <row r="170" spans="1:13" outlineLevel="1" x14ac:dyDescent="0.2"/>
    <row r="171" spans="1:13" outlineLevel="1" x14ac:dyDescent="0.2"/>
    <row r="172" spans="1:13" outlineLevel="1" x14ac:dyDescent="0.2"/>
    <row r="173" spans="1:13" outlineLevel="1" x14ac:dyDescent="0.2"/>
    <row r="174" spans="1:13" outlineLevel="1" x14ac:dyDescent="0.2"/>
    <row r="175" spans="1:13" outlineLevel="1" x14ac:dyDescent="0.2"/>
    <row r="176" spans="1:13" outlineLevel="1" x14ac:dyDescent="0.2"/>
    <row r="177" spans="1:25" outlineLevel="1" x14ac:dyDescent="0.2"/>
    <row r="178" spans="1:25" outlineLevel="1" x14ac:dyDescent="0.2"/>
    <row r="179" spans="1:25" outlineLevel="1" x14ac:dyDescent="0.2"/>
    <row r="180" spans="1:25" outlineLevel="1" x14ac:dyDescent="0.2"/>
    <row r="181" spans="1:25" outlineLevel="1" x14ac:dyDescent="0.2"/>
    <row r="182" spans="1:25" outlineLevel="1" x14ac:dyDescent="0.2"/>
    <row r="183" spans="1:25" outlineLevel="1" x14ac:dyDescent="0.2"/>
    <row r="184" spans="1:25" ht="16" outlineLevel="1" x14ac:dyDescent="0.2">
      <c r="A184" s="35" t="s">
        <v>161</v>
      </c>
      <c r="B184" s="35">
        <v>0</v>
      </c>
      <c r="C184" s="35">
        <v>1</v>
      </c>
      <c r="D184" s="35">
        <v>2</v>
      </c>
      <c r="E184" s="35">
        <v>3</v>
      </c>
      <c r="F184" s="35">
        <v>4</v>
      </c>
      <c r="G184" s="35">
        <v>5</v>
      </c>
      <c r="H184" s="35">
        <v>6</v>
      </c>
      <c r="I184" s="35">
        <v>7</v>
      </c>
      <c r="J184" s="35">
        <v>8</v>
      </c>
      <c r="K184" s="35">
        <v>9</v>
      </c>
      <c r="L184" s="35">
        <v>10</v>
      </c>
      <c r="M184" s="35">
        <v>11</v>
      </c>
      <c r="N184" s="35">
        <v>12</v>
      </c>
      <c r="O184" s="35">
        <v>13</v>
      </c>
      <c r="P184" s="35">
        <v>14</v>
      </c>
      <c r="Q184" s="35">
        <v>15</v>
      </c>
      <c r="R184" s="35">
        <v>16</v>
      </c>
      <c r="S184" s="35">
        <v>17</v>
      </c>
      <c r="T184" s="35">
        <v>18</v>
      </c>
      <c r="U184" s="35">
        <v>19</v>
      </c>
      <c r="V184" s="35">
        <v>20</v>
      </c>
      <c r="W184" s="35">
        <v>21</v>
      </c>
      <c r="X184" s="35">
        <v>22</v>
      </c>
      <c r="Y184" s="35">
        <v>23</v>
      </c>
    </row>
    <row r="185" spans="1:25" ht="16" x14ac:dyDescent="0.2">
      <c r="A185" s="35" t="s">
        <v>162</v>
      </c>
      <c r="B185" s="43">
        <v>0</v>
      </c>
      <c r="C185" s="43">
        <v>0</v>
      </c>
      <c r="D185" s="43">
        <v>0</v>
      </c>
      <c r="E185" s="43">
        <v>0</v>
      </c>
      <c r="F185" s="43">
        <v>0</v>
      </c>
      <c r="G185" s="43">
        <v>121</v>
      </c>
      <c r="H185" s="43">
        <v>164</v>
      </c>
      <c r="I185" s="43">
        <v>488</v>
      </c>
      <c r="J185" s="43">
        <v>152</v>
      </c>
      <c r="K185" s="43">
        <v>160</v>
      </c>
      <c r="L185" s="43">
        <v>102</v>
      </c>
      <c r="M185" s="43">
        <v>97</v>
      </c>
      <c r="N185" s="43">
        <v>134</v>
      </c>
      <c r="O185" s="43">
        <v>230</v>
      </c>
      <c r="P185" s="43">
        <v>328</v>
      </c>
      <c r="Q185" s="43">
        <v>224</v>
      </c>
      <c r="R185" s="35">
        <v>172</v>
      </c>
      <c r="S185" s="35">
        <v>117</v>
      </c>
      <c r="T185" s="35">
        <v>69</v>
      </c>
      <c r="U185" s="35">
        <v>39</v>
      </c>
      <c r="V185" s="35">
        <v>13</v>
      </c>
      <c r="W185" s="35">
        <v>15</v>
      </c>
      <c r="X185" s="35">
        <v>7</v>
      </c>
      <c r="Y185" s="35">
        <v>0</v>
      </c>
    </row>
    <row r="187" spans="1:25" ht="24" x14ac:dyDescent="0.3">
      <c r="A187" s="1" t="s">
        <v>163</v>
      </c>
    </row>
    <row r="188" spans="1:25" outlineLevel="1" x14ac:dyDescent="0.2"/>
    <row r="189" spans="1:25" outlineLevel="1" x14ac:dyDescent="0.2"/>
    <row r="190" spans="1:25" outlineLevel="1" x14ac:dyDescent="0.2"/>
    <row r="191" spans="1:25" outlineLevel="1" x14ac:dyDescent="0.2"/>
    <row r="192" spans="1:25" outlineLevel="1" x14ac:dyDescent="0.2"/>
    <row r="193" spans="1:6" outlineLevel="1" x14ac:dyDescent="0.2"/>
    <row r="194" spans="1:6" outlineLevel="1" x14ac:dyDescent="0.2"/>
    <row r="195" spans="1:6" outlineLevel="1" x14ac:dyDescent="0.2"/>
    <row r="196" spans="1:6" outlineLevel="1" x14ac:dyDescent="0.2"/>
    <row r="197" spans="1:6" outlineLevel="1" x14ac:dyDescent="0.2"/>
    <row r="198" spans="1:6" outlineLevel="1" x14ac:dyDescent="0.2"/>
    <row r="199" spans="1:6" outlineLevel="1" x14ac:dyDescent="0.2"/>
    <row r="200" spans="1:6" outlineLevel="1" x14ac:dyDescent="0.2"/>
    <row r="201" spans="1:6" outlineLevel="1" x14ac:dyDescent="0.2"/>
    <row r="202" spans="1:6" ht="16" outlineLevel="1" x14ac:dyDescent="0.2">
      <c r="A202" s="35" t="s">
        <v>37</v>
      </c>
      <c r="B202" s="35">
        <v>2021</v>
      </c>
      <c r="C202" s="35">
        <v>2022</v>
      </c>
      <c r="D202" s="35">
        <v>2023</v>
      </c>
      <c r="E202" s="35"/>
      <c r="F202" s="35"/>
    </row>
    <row r="203" spans="1:6" ht="16" outlineLevel="1" x14ac:dyDescent="0.2">
      <c r="A203" s="35" t="s">
        <v>164</v>
      </c>
      <c r="B203" s="35"/>
      <c r="C203" s="35"/>
      <c r="D203" s="82">
        <f>D206*0.39</f>
        <v>710110.44000000006</v>
      </c>
      <c r="E203" s="35"/>
      <c r="F203" s="35"/>
    </row>
    <row r="204" spans="1:6" ht="16" outlineLevel="1" x14ac:dyDescent="0.2">
      <c r="A204" s="35" t="s">
        <v>165</v>
      </c>
      <c r="B204" s="35"/>
      <c r="C204" s="35"/>
      <c r="D204" s="82">
        <f>D206*0.49</f>
        <v>892190.04</v>
      </c>
      <c r="E204" s="35"/>
      <c r="F204" s="35"/>
    </row>
    <row r="205" spans="1:6" ht="16" outlineLevel="1" x14ac:dyDescent="0.2">
      <c r="A205" s="35" t="s">
        <v>166</v>
      </c>
      <c r="B205" s="35"/>
      <c r="C205" s="35"/>
      <c r="D205" s="82">
        <f>D206*0.12</f>
        <v>218495.52</v>
      </c>
      <c r="E205" s="35"/>
      <c r="F205" s="35"/>
    </row>
    <row r="206" spans="1:6" ht="16" outlineLevel="1" x14ac:dyDescent="0.2">
      <c r="A206" s="35" t="s">
        <v>167</v>
      </c>
      <c r="B206" s="35">
        <v>872595</v>
      </c>
      <c r="C206" s="35">
        <v>1216952</v>
      </c>
      <c r="D206" s="35">
        <v>1820796</v>
      </c>
      <c r="E206" s="35"/>
      <c r="F206" s="35"/>
    </row>
    <row r="207" spans="1:6" outlineLevel="1" x14ac:dyDescent="0.2"/>
    <row r="208" spans="1:6" outlineLevel="1" x14ac:dyDescent="0.2"/>
    <row r="209" spans="1:6" outlineLevel="1" x14ac:dyDescent="0.2"/>
    <row r="210" spans="1:6" outlineLevel="1" x14ac:dyDescent="0.2"/>
    <row r="211" spans="1:6" outlineLevel="1" x14ac:dyDescent="0.2"/>
    <row r="212" spans="1:6" outlineLevel="1" x14ac:dyDescent="0.2"/>
    <row r="213" spans="1:6" outlineLevel="1" x14ac:dyDescent="0.2"/>
    <row r="214" spans="1:6" outlineLevel="1" x14ac:dyDescent="0.2"/>
    <row r="215" spans="1:6" outlineLevel="1" x14ac:dyDescent="0.2"/>
    <row r="216" spans="1:6" outlineLevel="1" x14ac:dyDescent="0.2"/>
    <row r="217" spans="1:6" outlineLevel="1" x14ac:dyDescent="0.2"/>
    <row r="218" spans="1:6" outlineLevel="1" x14ac:dyDescent="0.2"/>
    <row r="219" spans="1:6" outlineLevel="1" x14ac:dyDescent="0.2"/>
    <row r="220" spans="1:6" outlineLevel="1" x14ac:dyDescent="0.2"/>
    <row r="221" spans="1:6" ht="16" outlineLevel="1" x14ac:dyDescent="0.2">
      <c r="A221" s="35" t="s">
        <v>37</v>
      </c>
      <c r="B221" s="35">
        <v>2021</v>
      </c>
      <c r="C221" s="35">
        <v>2022</v>
      </c>
      <c r="D221" s="35">
        <v>2023</v>
      </c>
      <c r="E221" s="35"/>
      <c r="F221" s="35"/>
    </row>
    <row r="222" spans="1:6" ht="16" outlineLevel="1" x14ac:dyDescent="0.2">
      <c r="A222" s="35" t="s">
        <v>168</v>
      </c>
      <c r="B222" s="35"/>
      <c r="C222" s="35"/>
      <c r="D222" s="82">
        <f>D226*0.04</f>
        <v>73203.839999999997</v>
      </c>
      <c r="E222" s="35"/>
      <c r="F222" s="35"/>
    </row>
    <row r="223" spans="1:6" ht="16" outlineLevel="1" x14ac:dyDescent="0.2">
      <c r="A223" s="35" t="s">
        <v>169</v>
      </c>
      <c r="B223" s="35"/>
      <c r="C223" s="35"/>
      <c r="D223" s="82">
        <f>D226*0.03</f>
        <v>54902.879999999997</v>
      </c>
      <c r="E223" s="35"/>
      <c r="F223" s="35"/>
    </row>
    <row r="224" spans="1:6" ht="16" outlineLevel="1" x14ac:dyDescent="0.2">
      <c r="A224" s="35" t="s">
        <v>170</v>
      </c>
      <c r="B224" s="35"/>
      <c r="C224" s="35"/>
      <c r="D224" s="82">
        <f>D226*0.93</f>
        <v>1701989.28</v>
      </c>
      <c r="E224" s="35"/>
      <c r="F224" s="35"/>
    </row>
    <row r="225" spans="1:9" ht="16" outlineLevel="1" x14ac:dyDescent="0.2">
      <c r="A225" s="35" t="s">
        <v>518</v>
      </c>
      <c r="B225" s="35"/>
      <c r="C225" s="35"/>
      <c r="D225" s="82">
        <f>D222+D223</f>
        <v>128106.72</v>
      </c>
      <c r="E225" s="35"/>
      <c r="F225" s="35"/>
    </row>
    <row r="226" spans="1:9" ht="16" outlineLevel="1" x14ac:dyDescent="0.2">
      <c r="A226" s="35" t="s">
        <v>519</v>
      </c>
      <c r="B226" s="35">
        <v>935417</v>
      </c>
      <c r="C226" s="35">
        <v>1222852</v>
      </c>
      <c r="D226" s="35">
        <v>1830096</v>
      </c>
      <c r="E226" s="35"/>
      <c r="F226" s="35"/>
    </row>
    <row r="229" spans="1:9" ht="24" x14ac:dyDescent="0.3">
      <c r="A229" s="1" t="s">
        <v>171</v>
      </c>
    </row>
    <row r="230" spans="1:9" outlineLevel="1" x14ac:dyDescent="0.2"/>
    <row r="231" spans="1:9" ht="16" outlineLevel="1" x14ac:dyDescent="0.2">
      <c r="A231" s="35"/>
      <c r="B231" s="35" t="s">
        <v>172</v>
      </c>
      <c r="C231" s="35" t="s">
        <v>173</v>
      </c>
      <c r="D231" s="35" t="s">
        <v>174</v>
      </c>
      <c r="E231" s="35" t="s">
        <v>175</v>
      </c>
      <c r="F231" s="35" t="s">
        <v>176</v>
      </c>
      <c r="G231" s="35" t="s">
        <v>177</v>
      </c>
      <c r="H231" s="35" t="s">
        <v>178</v>
      </c>
      <c r="I231" s="35" t="s">
        <v>179</v>
      </c>
    </row>
    <row r="232" spans="1:9" ht="16" outlineLevel="1" x14ac:dyDescent="0.2">
      <c r="A232" s="35" t="s">
        <v>180</v>
      </c>
      <c r="B232" s="44" t="s">
        <v>181</v>
      </c>
      <c r="C232" s="44" t="s">
        <v>181</v>
      </c>
      <c r="D232" s="44" t="s">
        <v>181</v>
      </c>
      <c r="E232" s="44"/>
      <c r="F232" s="44"/>
      <c r="G232" s="44"/>
      <c r="H232" s="44"/>
      <c r="I232" s="44"/>
    </row>
    <row r="233" spans="1:9" ht="16" outlineLevel="1" x14ac:dyDescent="0.2">
      <c r="A233" s="35" t="s">
        <v>182</v>
      </c>
      <c r="B233" s="44" t="s">
        <v>181</v>
      </c>
      <c r="C233" s="44" t="s">
        <v>181</v>
      </c>
      <c r="D233" s="44" t="s">
        <v>94</v>
      </c>
      <c r="E233" s="44" t="s">
        <v>94</v>
      </c>
      <c r="F233" s="44" t="s">
        <v>94</v>
      </c>
      <c r="G233" s="44" t="s">
        <v>94</v>
      </c>
      <c r="H233" s="44" t="s">
        <v>94</v>
      </c>
      <c r="I233" s="44" t="s">
        <v>94</v>
      </c>
    </row>
    <row r="234" spans="1:9" ht="16" outlineLevel="1" x14ac:dyDescent="0.2">
      <c r="A234" s="35" t="s">
        <v>183</v>
      </c>
      <c r="B234" s="44" t="s">
        <v>181</v>
      </c>
      <c r="C234" s="44" t="s">
        <v>94</v>
      </c>
      <c r="D234" s="44" t="s">
        <v>94</v>
      </c>
      <c r="E234" s="44" t="s">
        <v>94</v>
      </c>
      <c r="F234" s="44" t="s">
        <v>94</v>
      </c>
      <c r="G234" s="44" t="s">
        <v>94</v>
      </c>
      <c r="H234" s="44" t="s">
        <v>94</v>
      </c>
      <c r="I234" s="44" t="s">
        <v>94</v>
      </c>
    </row>
    <row r="235" spans="1:9" ht="16" outlineLevel="1" x14ac:dyDescent="0.2">
      <c r="A235" s="35" t="s">
        <v>184</v>
      </c>
      <c r="B235" s="44" t="s">
        <v>181</v>
      </c>
      <c r="C235" s="44" t="s">
        <v>94</v>
      </c>
      <c r="D235" s="44" t="s">
        <v>94</v>
      </c>
      <c r="E235" s="44" t="s">
        <v>94</v>
      </c>
      <c r="F235" s="44" t="s">
        <v>94</v>
      </c>
      <c r="G235" s="44" t="s">
        <v>94</v>
      </c>
      <c r="H235" s="44" t="s">
        <v>94</v>
      </c>
      <c r="I235" s="44" t="s">
        <v>94</v>
      </c>
    </row>
    <row r="236" spans="1:9" ht="16" outlineLevel="1" x14ac:dyDescent="0.2">
      <c r="A236" s="35" t="s">
        <v>185</v>
      </c>
      <c r="B236" s="44" t="s">
        <v>94</v>
      </c>
      <c r="C236" s="44" t="s">
        <v>181</v>
      </c>
      <c r="D236" s="44" t="s">
        <v>94</v>
      </c>
      <c r="E236" s="44" t="s">
        <v>94</v>
      </c>
      <c r="F236" s="44" t="s">
        <v>94</v>
      </c>
      <c r="G236" s="44" t="s">
        <v>181</v>
      </c>
      <c r="H236" s="44" t="s">
        <v>94</v>
      </c>
      <c r="I236" s="44" t="s">
        <v>94</v>
      </c>
    </row>
    <row r="237" spans="1:9" ht="16" outlineLevel="1" x14ac:dyDescent="0.2">
      <c r="A237" s="35" t="s">
        <v>186</v>
      </c>
      <c r="B237" s="44" t="s">
        <v>181</v>
      </c>
      <c r="C237" s="44" t="s">
        <v>181</v>
      </c>
      <c r="D237" s="44" t="s">
        <v>94</v>
      </c>
      <c r="E237" s="44" t="s">
        <v>94</v>
      </c>
      <c r="F237" s="44" t="s">
        <v>94</v>
      </c>
      <c r="G237" s="44" t="s">
        <v>94</v>
      </c>
      <c r="H237" s="44" t="s">
        <v>94</v>
      </c>
      <c r="I237" s="44" t="s">
        <v>94</v>
      </c>
    </row>
    <row r="238" spans="1:9" ht="16" outlineLevel="1" x14ac:dyDescent="0.2">
      <c r="A238" s="35" t="s">
        <v>187</v>
      </c>
      <c r="B238" s="44" t="s">
        <v>94</v>
      </c>
      <c r="C238" s="44" t="s">
        <v>181</v>
      </c>
      <c r="D238" s="44" t="s">
        <v>94</v>
      </c>
      <c r="E238" s="44" t="s">
        <v>94</v>
      </c>
      <c r="F238" s="44" t="s">
        <v>94</v>
      </c>
      <c r="G238" s="44" t="s">
        <v>94</v>
      </c>
      <c r="H238" s="44" t="s">
        <v>94</v>
      </c>
      <c r="I238" s="44" t="s">
        <v>94</v>
      </c>
    </row>
    <row r="239" spans="1:9" ht="16" outlineLevel="1" x14ac:dyDescent="0.2">
      <c r="A239" s="35" t="s">
        <v>188</v>
      </c>
      <c r="B239" s="44" t="s">
        <v>181</v>
      </c>
      <c r="C239" s="44" t="s">
        <v>94</v>
      </c>
      <c r="D239" s="44" t="s">
        <v>94</v>
      </c>
      <c r="E239" s="44" t="s">
        <v>94</v>
      </c>
      <c r="F239" s="44" t="s">
        <v>94</v>
      </c>
      <c r="G239" s="44" t="s">
        <v>94</v>
      </c>
      <c r="H239" s="44" t="s">
        <v>94</v>
      </c>
      <c r="I239" s="44" t="s">
        <v>94</v>
      </c>
    </row>
    <row r="240" spans="1:9" ht="16" outlineLevel="1" x14ac:dyDescent="0.2">
      <c r="A240" s="35" t="s">
        <v>189</v>
      </c>
      <c r="B240" s="44" t="s">
        <v>94</v>
      </c>
      <c r="C240" s="44" t="s">
        <v>181</v>
      </c>
      <c r="D240" s="44" t="s">
        <v>94</v>
      </c>
      <c r="E240" s="44" t="s">
        <v>94</v>
      </c>
      <c r="F240" s="44" t="s">
        <v>94</v>
      </c>
      <c r="G240" s="44" t="s">
        <v>94</v>
      </c>
      <c r="H240" s="44" t="s">
        <v>94</v>
      </c>
      <c r="I240" s="44" t="s">
        <v>94</v>
      </c>
    </row>
    <row r="241" spans="1:9" ht="16" outlineLevel="1" x14ac:dyDescent="0.2">
      <c r="A241" s="35" t="s">
        <v>190</v>
      </c>
      <c r="B241" s="44" t="s">
        <v>181</v>
      </c>
      <c r="C241" s="44" t="s">
        <v>181</v>
      </c>
      <c r="D241" s="44" t="s">
        <v>94</v>
      </c>
      <c r="E241" s="44" t="s">
        <v>94</v>
      </c>
      <c r="F241" s="44" t="s">
        <v>94</v>
      </c>
      <c r="G241" s="44" t="s">
        <v>94</v>
      </c>
      <c r="H241" s="44" t="s">
        <v>94</v>
      </c>
      <c r="I241" s="44" t="s">
        <v>94</v>
      </c>
    </row>
    <row r="242" spans="1:9" ht="16" outlineLevel="1" x14ac:dyDescent="0.2">
      <c r="A242" s="35" t="s">
        <v>191</v>
      </c>
      <c r="B242" s="44" t="s">
        <v>181</v>
      </c>
      <c r="C242" s="44" t="s">
        <v>181</v>
      </c>
      <c r="D242" s="44" t="s">
        <v>94</v>
      </c>
      <c r="E242" s="44" t="s">
        <v>94</v>
      </c>
      <c r="F242" s="44" t="s">
        <v>94</v>
      </c>
      <c r="G242" s="44" t="s">
        <v>94</v>
      </c>
      <c r="H242" s="44" t="s">
        <v>94</v>
      </c>
      <c r="I242" s="44" t="s">
        <v>94</v>
      </c>
    </row>
    <row r="243" spans="1:9" ht="16" outlineLevel="1" x14ac:dyDescent="0.2">
      <c r="A243" s="35" t="s">
        <v>192</v>
      </c>
      <c r="B243" s="44" t="s">
        <v>181</v>
      </c>
      <c r="C243" s="44" t="s">
        <v>181</v>
      </c>
      <c r="D243" s="44" t="s">
        <v>94</v>
      </c>
      <c r="E243" s="44" t="s">
        <v>94</v>
      </c>
      <c r="F243" s="44" t="s">
        <v>94</v>
      </c>
      <c r="G243" s="44" t="s">
        <v>94</v>
      </c>
      <c r="H243" s="44" t="s">
        <v>94</v>
      </c>
      <c r="I243" s="44" t="s">
        <v>94</v>
      </c>
    </row>
    <row r="244" spans="1:9" ht="16" outlineLevel="1" x14ac:dyDescent="0.2">
      <c r="A244" s="35" t="s">
        <v>193</v>
      </c>
      <c r="B244" s="44" t="s">
        <v>181</v>
      </c>
      <c r="C244" s="44" t="s">
        <v>181</v>
      </c>
      <c r="D244" s="44" t="s">
        <v>94</v>
      </c>
      <c r="E244" s="44" t="s">
        <v>94</v>
      </c>
      <c r="F244" s="44" t="s">
        <v>94</v>
      </c>
      <c r="G244" s="44" t="s">
        <v>94</v>
      </c>
      <c r="H244" s="44" t="s">
        <v>94</v>
      </c>
      <c r="I244" s="44" t="s">
        <v>94</v>
      </c>
    </row>
    <row r="245" spans="1:9" ht="16" outlineLevel="1" x14ac:dyDescent="0.2">
      <c r="A245" s="35" t="s">
        <v>194</v>
      </c>
      <c r="B245" s="44" t="s">
        <v>94</v>
      </c>
      <c r="C245" s="44" t="s">
        <v>181</v>
      </c>
      <c r="D245" s="44" t="s">
        <v>94</v>
      </c>
      <c r="E245" s="44" t="s">
        <v>94</v>
      </c>
      <c r="F245" s="44" t="s">
        <v>94</v>
      </c>
      <c r="G245" s="44" t="s">
        <v>94</v>
      </c>
      <c r="H245" s="44" t="s">
        <v>94</v>
      </c>
      <c r="I245" s="44" t="s">
        <v>94</v>
      </c>
    </row>
    <row r="246" spans="1:9" ht="16" outlineLevel="1" x14ac:dyDescent="0.2">
      <c r="A246" s="35" t="s">
        <v>195</v>
      </c>
      <c r="B246" s="44" t="s">
        <v>181</v>
      </c>
      <c r="C246" s="44" t="s">
        <v>94</v>
      </c>
      <c r="D246" s="44" t="s">
        <v>94</v>
      </c>
      <c r="E246" s="44" t="s">
        <v>94</v>
      </c>
      <c r="F246" s="44" t="s">
        <v>94</v>
      </c>
      <c r="G246" s="44" t="s">
        <v>94</v>
      </c>
      <c r="H246" s="44" t="s">
        <v>94</v>
      </c>
      <c r="I246" s="44" t="s">
        <v>94</v>
      </c>
    </row>
    <row r="247" spans="1:9" ht="16" outlineLevel="1" x14ac:dyDescent="0.2">
      <c r="A247" s="35" t="s">
        <v>196</v>
      </c>
      <c r="B247" s="44" t="s">
        <v>94</v>
      </c>
      <c r="C247" s="44" t="s">
        <v>181</v>
      </c>
      <c r="D247" s="44" t="s">
        <v>94</v>
      </c>
      <c r="E247" s="44" t="s">
        <v>94</v>
      </c>
      <c r="F247" s="44" t="s">
        <v>94</v>
      </c>
      <c r="G247" s="44" t="s">
        <v>94</v>
      </c>
      <c r="H247" s="44" t="s">
        <v>94</v>
      </c>
      <c r="I247" s="44" t="s">
        <v>94</v>
      </c>
    </row>
    <row r="248" spans="1:9" ht="16" outlineLevel="1" x14ac:dyDescent="0.2">
      <c r="A248" s="35" t="s">
        <v>197</v>
      </c>
      <c r="B248" s="44" t="s">
        <v>181</v>
      </c>
      <c r="C248" s="44" t="s">
        <v>94</v>
      </c>
      <c r="D248" s="44" t="s">
        <v>94</v>
      </c>
      <c r="E248" s="44" t="s">
        <v>94</v>
      </c>
      <c r="F248" s="44" t="s">
        <v>94</v>
      </c>
      <c r="G248" s="44" t="s">
        <v>94</v>
      </c>
      <c r="H248" s="44" t="s">
        <v>181</v>
      </c>
      <c r="I248" s="44" t="s">
        <v>181</v>
      </c>
    </row>
    <row r="249" spans="1:9" ht="16" outlineLevel="1" x14ac:dyDescent="0.2">
      <c r="A249" s="35" t="s">
        <v>198</v>
      </c>
      <c r="B249" s="44" t="s">
        <v>181</v>
      </c>
      <c r="C249" s="44" t="s">
        <v>94</v>
      </c>
      <c r="D249" s="44" t="s">
        <v>94</v>
      </c>
      <c r="E249" s="44" t="s">
        <v>94</v>
      </c>
      <c r="F249" s="44" t="s">
        <v>94</v>
      </c>
      <c r="G249" s="44" t="s">
        <v>94</v>
      </c>
      <c r="H249" s="44" t="s">
        <v>94</v>
      </c>
      <c r="I249" s="44" t="s">
        <v>94</v>
      </c>
    </row>
    <row r="250" spans="1:9" ht="16" outlineLevel="1" x14ac:dyDescent="0.2">
      <c r="A250" s="35" t="s">
        <v>199</v>
      </c>
      <c r="B250" s="44" t="s">
        <v>181</v>
      </c>
      <c r="C250" s="44" t="s">
        <v>94</v>
      </c>
      <c r="D250" s="44" t="s">
        <v>94</v>
      </c>
      <c r="E250" s="44" t="s">
        <v>94</v>
      </c>
      <c r="F250" s="44" t="s">
        <v>181</v>
      </c>
      <c r="G250" s="44" t="s">
        <v>94</v>
      </c>
      <c r="H250" s="44" t="s">
        <v>94</v>
      </c>
      <c r="I250" s="44" t="s">
        <v>94</v>
      </c>
    </row>
    <row r="251" spans="1:9" outlineLevel="1" x14ac:dyDescent="0.2"/>
  </sheetData>
  <mergeCells count="1">
    <mergeCell ref="A53:E6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230FC-6ED0-47AD-8BB1-21BE5D9DBA9A}">
  <dimension ref="A1:V253"/>
  <sheetViews>
    <sheetView showGridLines="0" zoomScale="130" zoomScaleNormal="130" workbookViewId="0">
      <selection activeCell="H229" sqref="H229"/>
    </sheetView>
  </sheetViews>
  <sheetFormatPr baseColWidth="10" defaultColWidth="8.83203125" defaultRowHeight="15" outlineLevelRow="1" x14ac:dyDescent="0.2"/>
  <cols>
    <col min="1" max="1" width="15.5" customWidth="1"/>
    <col min="2" max="2" width="11.5" bestFit="1" customWidth="1"/>
    <col min="3" max="3" width="11" bestFit="1" customWidth="1"/>
    <col min="4" max="4" width="13.5" customWidth="1"/>
    <col min="5" max="5" width="11" bestFit="1" customWidth="1"/>
    <col min="6" max="6" width="10.1640625" customWidth="1"/>
    <col min="7" max="8" width="11" bestFit="1" customWidth="1"/>
    <col min="9" max="9" width="11.5" bestFit="1" customWidth="1"/>
  </cols>
  <sheetData>
    <row r="1" spans="1:10" ht="33" thickBot="1" x14ac:dyDescent="0.45">
      <c r="A1" s="79" t="s">
        <v>327</v>
      </c>
      <c r="B1" s="79"/>
      <c r="C1" s="79"/>
      <c r="D1" s="79"/>
    </row>
    <row r="2" spans="1:10" ht="16" thickTop="1" x14ac:dyDescent="0.2"/>
    <row r="3" spans="1:10" ht="25" thickBot="1" x14ac:dyDescent="0.25">
      <c r="A3" s="46" t="s">
        <v>24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ht="16" thickTop="1" x14ac:dyDescent="0.2">
      <c r="A4" s="49"/>
      <c r="B4" s="54">
        <f>2024-1971</f>
        <v>53</v>
      </c>
      <c r="C4" s="18" t="s">
        <v>25</v>
      </c>
      <c r="D4" s="19"/>
      <c r="E4" s="19"/>
      <c r="F4" s="57">
        <v>512189</v>
      </c>
      <c r="G4" s="18" t="s">
        <v>26</v>
      </c>
      <c r="H4" s="19"/>
      <c r="I4" s="19"/>
      <c r="J4" s="50"/>
    </row>
    <row r="5" spans="1:10" x14ac:dyDescent="0.2">
      <c r="A5" s="49"/>
      <c r="B5" s="57">
        <v>2</v>
      </c>
      <c r="C5" s="18" t="s">
        <v>27</v>
      </c>
      <c r="D5" s="19"/>
      <c r="E5" s="19"/>
      <c r="F5" s="54">
        <v>284511</v>
      </c>
      <c r="G5" s="18" t="s">
        <v>28</v>
      </c>
      <c r="H5" s="19"/>
      <c r="I5" s="19"/>
      <c r="J5" s="50"/>
    </row>
    <row r="6" spans="1:10" x14ac:dyDescent="0.2">
      <c r="A6" s="49"/>
      <c r="B6" s="54">
        <v>7</v>
      </c>
      <c r="C6" s="18" t="s">
        <v>29</v>
      </c>
      <c r="D6" s="19"/>
      <c r="E6" s="19"/>
      <c r="F6" s="59">
        <v>2.08</v>
      </c>
      <c r="G6" s="18" t="s">
        <v>30</v>
      </c>
      <c r="H6" s="19"/>
      <c r="I6" s="19"/>
      <c r="J6" s="50"/>
    </row>
    <row r="7" spans="1:10" x14ac:dyDescent="0.2">
      <c r="A7" s="49"/>
      <c r="B7" s="58">
        <f>3/(14+3)</f>
        <v>0.17647058823529413</v>
      </c>
      <c r="C7" s="18" t="s">
        <v>31</v>
      </c>
      <c r="D7" s="19"/>
      <c r="E7" s="19"/>
      <c r="F7" s="61">
        <v>0.86</v>
      </c>
      <c r="G7" s="18" t="s">
        <v>32</v>
      </c>
      <c r="H7" s="19"/>
      <c r="I7" s="19"/>
      <c r="J7" s="50"/>
    </row>
    <row r="8" spans="1:10" x14ac:dyDescent="0.2">
      <c r="A8" s="49"/>
      <c r="B8" s="54">
        <v>35.700000000000003</v>
      </c>
      <c r="C8" s="18" t="s">
        <v>34</v>
      </c>
      <c r="D8" s="19"/>
      <c r="E8" s="19"/>
      <c r="F8" s="58">
        <v>0.2</v>
      </c>
      <c r="G8" s="18" t="s">
        <v>35</v>
      </c>
      <c r="H8" s="19"/>
      <c r="I8" s="19"/>
      <c r="J8" s="50"/>
    </row>
    <row r="9" spans="1:10" x14ac:dyDescent="0.2">
      <c r="A9" s="49" t="s">
        <v>328</v>
      </c>
      <c r="B9" s="19"/>
      <c r="C9" s="19"/>
      <c r="D9" s="19"/>
      <c r="E9" s="19"/>
      <c r="F9" s="19"/>
      <c r="G9" s="19"/>
      <c r="H9" s="19"/>
      <c r="I9" s="19"/>
      <c r="J9" s="50"/>
    </row>
    <row r="10" spans="1:10" x14ac:dyDescent="0.2">
      <c r="A10" s="51"/>
      <c r="B10" s="52"/>
      <c r="C10" s="52"/>
      <c r="D10" s="52"/>
      <c r="E10" s="52"/>
      <c r="F10" s="52"/>
      <c r="G10" s="52"/>
      <c r="H10" s="52"/>
      <c r="I10" s="52"/>
      <c r="J10" s="53"/>
    </row>
    <row r="12" spans="1:10" ht="25" thickBot="1" x14ac:dyDescent="0.35">
      <c r="A12" s="1" t="s">
        <v>36</v>
      </c>
    </row>
    <row r="13" spans="1:10" ht="16" outlineLevel="1" thickTop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2008</v>
      </c>
      <c r="C29" s="35">
        <v>2010</v>
      </c>
      <c r="D29" s="35">
        <v>2015</v>
      </c>
      <c r="E29" s="35">
        <v>2020</v>
      </c>
      <c r="F29" s="35">
        <v>2024</v>
      </c>
      <c r="G29" s="35"/>
      <c r="H29" s="35"/>
    </row>
    <row r="30" spans="1:8" ht="16" outlineLevel="1" x14ac:dyDescent="0.2">
      <c r="A30" s="35" t="s">
        <v>329</v>
      </c>
      <c r="B30" s="36"/>
      <c r="C30" s="36">
        <v>1595</v>
      </c>
      <c r="D30" s="36">
        <v>1715</v>
      </c>
      <c r="E30" s="36">
        <v>2027</v>
      </c>
      <c r="F30" s="36">
        <v>2092</v>
      </c>
      <c r="G30" s="36"/>
      <c r="H30" s="36"/>
    </row>
    <row r="31" spans="1:8" ht="16" outlineLevel="1" x14ac:dyDescent="0.2">
      <c r="A31" s="35" t="s">
        <v>330</v>
      </c>
      <c r="B31" s="36">
        <v>18085</v>
      </c>
      <c r="C31" s="36">
        <v>18965</v>
      </c>
      <c r="D31" s="36">
        <v>19977</v>
      </c>
      <c r="E31" s="36">
        <v>21314</v>
      </c>
      <c r="F31" s="36">
        <v>21870</v>
      </c>
      <c r="G31" s="36"/>
      <c r="H31" s="36"/>
    </row>
    <row r="32" spans="1:8" ht="16" outlineLevel="1" x14ac:dyDescent="0.2">
      <c r="A32" s="35" t="s">
        <v>331</v>
      </c>
      <c r="B32" s="36"/>
      <c r="C32" s="36">
        <v>2046976</v>
      </c>
      <c r="D32" s="36">
        <v>2062874</v>
      </c>
      <c r="E32" s="36">
        <v>2095861</v>
      </c>
      <c r="F32" s="36">
        <v>2123949</v>
      </c>
      <c r="G32" s="36"/>
      <c r="H32" s="36"/>
    </row>
    <row r="33" spans="1:22" outlineLevel="1" x14ac:dyDescent="0.2"/>
    <row r="34" spans="1:22" outlineLevel="1" x14ac:dyDescent="0.2"/>
    <row r="35" spans="1:22" outlineLevel="1" x14ac:dyDescent="0.2"/>
    <row r="36" spans="1:22" outlineLevel="1" x14ac:dyDescent="0.2"/>
    <row r="37" spans="1:22" outlineLevel="1" x14ac:dyDescent="0.2"/>
    <row r="38" spans="1:22" outlineLevel="1" x14ac:dyDescent="0.2"/>
    <row r="39" spans="1:22" outlineLevel="1" x14ac:dyDescent="0.2"/>
    <row r="40" spans="1:22" outlineLevel="1" x14ac:dyDescent="0.2"/>
    <row r="41" spans="1:22" outlineLevel="1" x14ac:dyDescent="0.2"/>
    <row r="42" spans="1:22" s="2" customFormat="1" outlineLevel="1" x14ac:dyDescent="0.2">
      <c r="A42"/>
    </row>
    <row r="43" spans="1:22" outlineLevel="1" x14ac:dyDescent="0.2"/>
    <row r="44" spans="1:22" outlineLevel="1" x14ac:dyDescent="0.2">
      <c r="A44" s="2"/>
    </row>
    <row r="45" spans="1:22" outlineLevel="1" x14ac:dyDescent="0.2"/>
    <row r="46" spans="1:22" outlineLevel="1" x14ac:dyDescent="0.2"/>
    <row r="47" spans="1:22" outlineLevel="1" x14ac:dyDescent="0.2"/>
    <row r="48" spans="1:22" ht="16" outlineLevel="1" x14ac:dyDescent="0.2">
      <c r="A48" s="37" t="s">
        <v>41</v>
      </c>
      <c r="B48" s="38" t="s">
        <v>42</v>
      </c>
      <c r="C48" s="38" t="s">
        <v>43</v>
      </c>
      <c r="D48" s="38" t="s">
        <v>44</v>
      </c>
      <c r="E48" s="38" t="s">
        <v>45</v>
      </c>
      <c r="F48" s="38" t="s">
        <v>46</v>
      </c>
      <c r="G48" s="38" t="s">
        <v>47</v>
      </c>
      <c r="H48" s="38" t="s">
        <v>48</v>
      </c>
      <c r="I48" s="38" t="s">
        <v>49</v>
      </c>
      <c r="J48" s="38" t="s">
        <v>50</v>
      </c>
      <c r="K48" s="37" t="s">
        <v>51</v>
      </c>
      <c r="L48" s="37" t="s">
        <v>52</v>
      </c>
      <c r="M48" s="37" t="s">
        <v>53</v>
      </c>
      <c r="N48" s="37" t="s">
        <v>54</v>
      </c>
      <c r="O48" s="37" t="s">
        <v>55</v>
      </c>
      <c r="P48" s="37" t="s">
        <v>56</v>
      </c>
      <c r="Q48" s="37" t="s">
        <v>57</v>
      </c>
      <c r="R48" s="37" t="s">
        <v>202</v>
      </c>
      <c r="S48" s="35" t="s">
        <v>203</v>
      </c>
      <c r="T48" s="35" t="s">
        <v>204</v>
      </c>
      <c r="U48" s="35" t="s">
        <v>205</v>
      </c>
      <c r="V48" s="35" t="s">
        <v>206</v>
      </c>
    </row>
    <row r="49" spans="1:22" ht="16" outlineLevel="1" x14ac:dyDescent="0.2">
      <c r="A49" s="35" t="s">
        <v>59</v>
      </c>
      <c r="B49" s="35">
        <v>570</v>
      </c>
      <c r="C49" s="35">
        <v>629</v>
      </c>
      <c r="D49" s="35">
        <v>667</v>
      </c>
      <c r="E49" s="35">
        <v>606</v>
      </c>
      <c r="F49" s="35">
        <v>545</v>
      </c>
      <c r="G49" s="35">
        <v>537</v>
      </c>
      <c r="H49" s="35">
        <v>634</v>
      </c>
      <c r="I49" s="35">
        <v>698</v>
      </c>
      <c r="J49" s="35">
        <v>800</v>
      </c>
      <c r="K49" s="35">
        <v>822</v>
      </c>
      <c r="L49" s="35">
        <v>735</v>
      </c>
      <c r="M49" s="35">
        <v>703</v>
      </c>
      <c r="N49" s="35">
        <v>620</v>
      </c>
      <c r="O49" s="35">
        <v>591</v>
      </c>
      <c r="P49" s="35">
        <v>532</v>
      </c>
      <c r="Q49" s="35">
        <v>368</v>
      </c>
      <c r="R49" s="35">
        <v>289</v>
      </c>
      <c r="S49" s="35">
        <v>200</v>
      </c>
      <c r="T49" s="35">
        <v>79</v>
      </c>
      <c r="U49" s="35">
        <v>25</v>
      </c>
      <c r="V49" s="35">
        <v>3</v>
      </c>
    </row>
    <row r="50" spans="1:22" ht="16" outlineLevel="1" x14ac:dyDescent="0.2">
      <c r="A50" s="35" t="s">
        <v>60</v>
      </c>
      <c r="B50" s="35">
        <v>548</v>
      </c>
      <c r="C50" s="35">
        <v>653</v>
      </c>
      <c r="D50" s="35">
        <v>682</v>
      </c>
      <c r="E50" s="35">
        <v>694</v>
      </c>
      <c r="F50" s="35">
        <v>687</v>
      </c>
      <c r="G50" s="35">
        <v>628</v>
      </c>
      <c r="H50" s="35">
        <v>711</v>
      </c>
      <c r="I50" s="35">
        <v>819</v>
      </c>
      <c r="J50" s="35">
        <v>891</v>
      </c>
      <c r="K50" s="35">
        <v>963</v>
      </c>
      <c r="L50" s="35">
        <v>810</v>
      </c>
      <c r="M50" s="35">
        <v>752</v>
      </c>
      <c r="N50" s="35">
        <v>637</v>
      </c>
      <c r="O50" s="35">
        <v>572</v>
      </c>
      <c r="P50" s="35">
        <v>467</v>
      </c>
      <c r="Q50" s="35">
        <v>316</v>
      </c>
      <c r="R50" s="35">
        <v>206</v>
      </c>
      <c r="S50" s="35">
        <v>131</v>
      </c>
      <c r="T50" s="35">
        <v>42</v>
      </c>
      <c r="U50" s="35">
        <v>8</v>
      </c>
      <c r="V50" s="35">
        <v>0</v>
      </c>
    </row>
    <row r="51" spans="1:22" ht="16" outlineLevel="1" x14ac:dyDescent="0.2">
      <c r="A51" s="35" t="s">
        <v>61</v>
      </c>
      <c r="B51" s="35">
        <f>SUM(B49:B50)</f>
        <v>1118</v>
      </c>
      <c r="C51" s="35">
        <f t="shared" ref="C51:V51" si="0">SUM(C49:C50)</f>
        <v>1282</v>
      </c>
      <c r="D51" s="35">
        <f t="shared" si="0"/>
        <v>1349</v>
      </c>
      <c r="E51" s="35">
        <f t="shared" si="0"/>
        <v>1300</v>
      </c>
      <c r="F51" s="35">
        <f t="shared" si="0"/>
        <v>1232</v>
      </c>
      <c r="G51" s="35">
        <f t="shared" si="0"/>
        <v>1165</v>
      </c>
      <c r="H51" s="35">
        <f t="shared" si="0"/>
        <v>1345</v>
      </c>
      <c r="I51" s="35">
        <f t="shared" si="0"/>
        <v>1517</v>
      </c>
      <c r="J51" s="35">
        <f t="shared" si="0"/>
        <v>1691</v>
      </c>
      <c r="K51" s="35">
        <f t="shared" si="0"/>
        <v>1785</v>
      </c>
      <c r="L51" s="35">
        <f t="shared" si="0"/>
        <v>1545</v>
      </c>
      <c r="M51" s="35">
        <f t="shared" si="0"/>
        <v>1455</v>
      </c>
      <c r="N51" s="35">
        <f t="shared" si="0"/>
        <v>1257</v>
      </c>
      <c r="O51" s="35">
        <f t="shared" si="0"/>
        <v>1163</v>
      </c>
      <c r="P51" s="35">
        <f t="shared" si="0"/>
        <v>999</v>
      </c>
      <c r="Q51" s="35">
        <f t="shared" si="0"/>
        <v>684</v>
      </c>
      <c r="R51" s="35">
        <f t="shared" si="0"/>
        <v>495</v>
      </c>
      <c r="S51" s="35">
        <f t="shared" si="0"/>
        <v>331</v>
      </c>
      <c r="T51" s="35">
        <f t="shared" si="0"/>
        <v>121</v>
      </c>
      <c r="U51" s="35">
        <f t="shared" si="0"/>
        <v>33</v>
      </c>
      <c r="V51" s="35">
        <f t="shared" si="0"/>
        <v>3</v>
      </c>
    </row>
    <row r="52" spans="1:22" outlineLevel="1" x14ac:dyDescent="0.2"/>
    <row r="53" spans="1:22" outlineLevel="1" x14ac:dyDescent="0.2">
      <c r="A53" s="105" t="e" vm="3">
        <v>#VALUE!</v>
      </c>
      <c r="B53" s="105"/>
      <c r="C53" s="105"/>
      <c r="D53" s="105"/>
      <c r="E53" s="105"/>
    </row>
    <row r="54" spans="1:22" outlineLevel="1" x14ac:dyDescent="0.2">
      <c r="A54" s="105"/>
      <c r="B54" s="105"/>
      <c r="C54" s="105"/>
      <c r="D54" s="105"/>
      <c r="E54" s="105"/>
    </row>
    <row r="55" spans="1:22" outlineLevel="1" x14ac:dyDescent="0.2">
      <c r="A55" s="105"/>
      <c r="B55" s="105"/>
      <c r="C55" s="105"/>
      <c r="D55" s="105"/>
      <c r="E55" s="105"/>
    </row>
    <row r="56" spans="1:22" outlineLevel="1" x14ac:dyDescent="0.2">
      <c r="A56" s="105"/>
      <c r="B56" s="105"/>
      <c r="C56" s="105"/>
      <c r="D56" s="105"/>
      <c r="E56" s="105"/>
    </row>
    <row r="57" spans="1:22" outlineLevel="1" x14ac:dyDescent="0.2">
      <c r="A57" s="105"/>
      <c r="B57" s="105"/>
      <c r="C57" s="105"/>
      <c r="D57" s="105"/>
      <c r="E57" s="105"/>
    </row>
    <row r="58" spans="1:22" outlineLevel="1" x14ac:dyDescent="0.2">
      <c r="A58" s="105"/>
      <c r="B58" s="105"/>
      <c r="C58" s="105"/>
      <c r="D58" s="105"/>
      <c r="E58" s="105"/>
    </row>
    <row r="59" spans="1:22" outlineLevel="1" x14ac:dyDescent="0.2">
      <c r="A59" s="105"/>
      <c r="B59" s="105"/>
      <c r="C59" s="105"/>
      <c r="D59" s="105"/>
      <c r="E59" s="105"/>
    </row>
    <row r="60" spans="1:22" outlineLevel="1" x14ac:dyDescent="0.2">
      <c r="A60" s="105"/>
      <c r="B60" s="105"/>
      <c r="C60" s="105"/>
      <c r="D60" s="105"/>
      <c r="E60" s="105"/>
    </row>
    <row r="61" spans="1:22" outlineLevel="1" x14ac:dyDescent="0.2">
      <c r="A61" s="105"/>
      <c r="B61" s="105"/>
      <c r="C61" s="105"/>
      <c r="D61" s="105"/>
      <c r="E61" s="105"/>
    </row>
    <row r="62" spans="1:22" outlineLevel="1" x14ac:dyDescent="0.2">
      <c r="A62" s="105"/>
      <c r="B62" s="105"/>
      <c r="C62" s="105"/>
      <c r="D62" s="105"/>
      <c r="E62" s="105"/>
    </row>
    <row r="63" spans="1:22" outlineLevel="1" x14ac:dyDescent="0.2">
      <c r="A63" s="105"/>
      <c r="B63" s="105"/>
      <c r="C63" s="105"/>
      <c r="D63" s="105"/>
      <c r="E63" s="105"/>
    </row>
    <row r="64" spans="1:22" outlineLevel="1" x14ac:dyDescent="0.2">
      <c r="A64" s="105"/>
      <c r="B64" s="105"/>
      <c r="C64" s="105"/>
      <c r="D64" s="105"/>
      <c r="E64" s="105"/>
    </row>
    <row r="65" spans="1:5" outlineLevel="1" x14ac:dyDescent="0.2">
      <c r="A65" s="105"/>
      <c r="B65" s="105"/>
      <c r="C65" s="105"/>
      <c r="D65" s="105"/>
      <c r="E65" s="105"/>
    </row>
    <row r="66" spans="1:5" outlineLevel="1" x14ac:dyDescent="0.2">
      <c r="A66" s="105"/>
      <c r="B66" s="105"/>
      <c r="C66" s="105"/>
      <c r="D66" s="105"/>
      <c r="E66" s="105"/>
    </row>
    <row r="67" spans="1:5" outlineLevel="1" x14ac:dyDescent="0.2"/>
    <row r="68" spans="1:5" ht="16" outlineLevel="1" x14ac:dyDescent="0.2">
      <c r="A68" s="37" t="s">
        <v>62</v>
      </c>
      <c r="B68" s="35" t="s">
        <v>316</v>
      </c>
      <c r="C68" s="35"/>
      <c r="D68" s="35"/>
      <c r="E68" s="35"/>
    </row>
    <row r="69" spans="1:5" ht="16" outlineLevel="1" x14ac:dyDescent="0.2">
      <c r="A69" s="35" t="s">
        <v>63</v>
      </c>
      <c r="B69" s="35"/>
      <c r="C69" s="35"/>
      <c r="D69" s="35"/>
      <c r="E69" s="35"/>
    </row>
    <row r="70" spans="1:5" ht="16" outlineLevel="1" x14ac:dyDescent="0.2">
      <c r="A70" s="35" t="s">
        <v>64</v>
      </c>
      <c r="B70" s="35"/>
      <c r="C70" s="35"/>
      <c r="D70" s="35"/>
      <c r="E70" s="35"/>
    </row>
    <row r="71" spans="1:5" ht="16" x14ac:dyDescent="0.2">
      <c r="A71" s="35" t="s">
        <v>65</v>
      </c>
      <c r="B71" s="35"/>
      <c r="C71" s="35"/>
      <c r="D71" s="35"/>
      <c r="E71" s="35"/>
    </row>
    <row r="73" spans="1:5" ht="24" collapsed="1" x14ac:dyDescent="0.3">
      <c r="A73" s="1" t="s">
        <v>66</v>
      </c>
    </row>
    <row r="74" spans="1:5" outlineLevel="1" x14ac:dyDescent="0.2"/>
    <row r="75" spans="1:5" outlineLevel="1" x14ac:dyDescent="0.2"/>
    <row r="77" spans="1:5" outlineLevel="1" x14ac:dyDescent="0.2"/>
    <row r="78" spans="1:5" outlineLevel="1" x14ac:dyDescent="0.2"/>
    <row r="79" spans="1:5" outlineLevel="1" x14ac:dyDescent="0.2"/>
    <row r="80" spans="1:5" outlineLevel="1" x14ac:dyDescent="0.2"/>
    <row r="81" spans="1:9" outlineLevel="1" x14ac:dyDescent="0.2"/>
    <row r="82" spans="1:9" outlineLevel="1" x14ac:dyDescent="0.2"/>
    <row r="83" spans="1:9" ht="16" outlineLevel="1" x14ac:dyDescent="0.2">
      <c r="A83" s="35" t="s">
        <v>37</v>
      </c>
      <c r="B83" s="35">
        <v>1971</v>
      </c>
      <c r="C83" s="35">
        <v>2011</v>
      </c>
      <c r="D83" s="35">
        <v>2020</v>
      </c>
      <c r="E83" s="35"/>
      <c r="F83" s="35"/>
      <c r="G83" s="35"/>
      <c r="H83" s="35"/>
      <c r="I83" s="35"/>
    </row>
    <row r="84" spans="1:9" ht="16" outlineLevel="1" x14ac:dyDescent="0.2">
      <c r="A84" s="35" t="s">
        <v>67</v>
      </c>
      <c r="B84" s="35">
        <v>0</v>
      </c>
      <c r="C84" s="35">
        <v>0</v>
      </c>
      <c r="D84" s="35">
        <v>0</v>
      </c>
      <c r="E84" s="35"/>
      <c r="F84" s="35"/>
      <c r="G84" s="35"/>
      <c r="H84" s="35"/>
      <c r="I84" s="35"/>
    </row>
    <row r="85" spans="1:9" ht="16" outlineLevel="1" x14ac:dyDescent="0.2">
      <c r="A85" s="35" t="s">
        <v>68</v>
      </c>
      <c r="B85" s="35" t="s">
        <v>332</v>
      </c>
      <c r="C85" s="35" t="s">
        <v>508</v>
      </c>
      <c r="D85" s="35" t="s">
        <v>509</v>
      </c>
      <c r="E85" s="35"/>
      <c r="F85" s="35"/>
      <c r="G85" s="35"/>
      <c r="H85" s="35"/>
      <c r="I85" s="35"/>
    </row>
    <row r="86" spans="1:9" outlineLevel="1" x14ac:dyDescent="0.2"/>
    <row r="87" spans="1:9" outlineLevel="1" x14ac:dyDescent="0.2"/>
    <row r="88" spans="1:9" outlineLevel="1" x14ac:dyDescent="0.2"/>
    <row r="89" spans="1:9" outlineLevel="1" x14ac:dyDescent="0.2"/>
    <row r="90" spans="1:9" outlineLevel="1" x14ac:dyDescent="0.2"/>
    <row r="91" spans="1:9" outlineLevel="1" x14ac:dyDescent="0.2"/>
    <row r="92" spans="1:9" outlineLevel="1" x14ac:dyDescent="0.2"/>
    <row r="93" spans="1:9" outlineLevel="1" x14ac:dyDescent="0.2"/>
    <row r="94" spans="1:9" outlineLevel="1" x14ac:dyDescent="0.2"/>
    <row r="95" spans="1:9" outlineLevel="1" x14ac:dyDescent="0.2"/>
    <row r="96" spans="1:9" outlineLevel="1" x14ac:dyDescent="0.2"/>
    <row r="97" spans="1:9" outlineLevel="1" x14ac:dyDescent="0.2"/>
    <row r="98" spans="1:9" outlineLevel="1" x14ac:dyDescent="0.2"/>
    <row r="99" spans="1:9" outlineLevel="1" x14ac:dyDescent="0.2"/>
    <row r="100" spans="1:9" ht="16" outlineLevel="1" x14ac:dyDescent="0.2">
      <c r="A100" s="35" t="s">
        <v>77</v>
      </c>
      <c r="B100" s="35" t="s">
        <v>79</v>
      </c>
      <c r="C100" s="35" t="s">
        <v>441</v>
      </c>
      <c r="D100" s="35" t="s">
        <v>442</v>
      </c>
    </row>
    <row r="101" spans="1:9" ht="16" outlineLevel="1" x14ac:dyDescent="0.2">
      <c r="A101" s="35" t="s">
        <v>81</v>
      </c>
      <c r="B101" s="35">
        <v>14</v>
      </c>
      <c r="C101" s="35">
        <v>3</v>
      </c>
      <c r="D101" s="69" t="s">
        <v>444</v>
      </c>
    </row>
    <row r="102" spans="1:9" ht="16" outlineLevel="1" x14ac:dyDescent="0.2">
      <c r="A102" s="35" t="s">
        <v>82</v>
      </c>
      <c r="B102" s="35">
        <v>4.5</v>
      </c>
      <c r="C102" s="35">
        <v>1.5</v>
      </c>
      <c r="D102" s="69" t="s">
        <v>444</v>
      </c>
    </row>
    <row r="103" spans="1:9" ht="16" outlineLevel="1" x14ac:dyDescent="0.2">
      <c r="A103" s="35" t="s">
        <v>83</v>
      </c>
      <c r="B103" s="35">
        <v>50</v>
      </c>
      <c r="C103" s="35">
        <v>4</v>
      </c>
      <c r="D103" s="70" t="s">
        <v>443</v>
      </c>
    </row>
    <row r="104" spans="1:9" outlineLevel="1" x14ac:dyDescent="0.2"/>
    <row r="105" spans="1:9" ht="68" outlineLevel="1" x14ac:dyDescent="0.2">
      <c r="A105" s="80" t="s">
        <v>84</v>
      </c>
      <c r="B105" s="80" t="s">
        <v>85</v>
      </c>
      <c r="C105" s="80" t="s">
        <v>86</v>
      </c>
      <c r="D105" s="80" t="s">
        <v>87</v>
      </c>
      <c r="E105" s="80" t="s">
        <v>88</v>
      </c>
      <c r="F105" s="80" t="s">
        <v>89</v>
      </c>
      <c r="G105" s="80" t="s">
        <v>90</v>
      </c>
      <c r="H105" s="80" t="s">
        <v>91</v>
      </c>
      <c r="I105" s="80" t="s">
        <v>515</v>
      </c>
    </row>
    <row r="106" spans="1:9" ht="16" outlineLevel="1" x14ac:dyDescent="0.2">
      <c r="A106" s="69" t="s">
        <v>465</v>
      </c>
      <c r="B106" s="69" t="s">
        <v>466</v>
      </c>
      <c r="C106" s="69">
        <v>13.5</v>
      </c>
      <c r="D106" s="69">
        <v>40</v>
      </c>
      <c r="E106" s="69">
        <v>40</v>
      </c>
      <c r="F106" s="69" t="s">
        <v>468</v>
      </c>
      <c r="G106" s="69" t="s">
        <v>469</v>
      </c>
      <c r="H106" s="69" t="s">
        <v>469</v>
      </c>
      <c r="I106" s="85">
        <v>92522</v>
      </c>
    </row>
    <row r="107" spans="1:9" ht="16" outlineLevel="1" x14ac:dyDescent="0.2">
      <c r="A107" s="69" t="s">
        <v>470</v>
      </c>
      <c r="B107" s="69" t="s">
        <v>471</v>
      </c>
      <c r="C107" s="69" t="s">
        <v>472</v>
      </c>
      <c r="D107" s="69" t="s">
        <v>472</v>
      </c>
      <c r="E107" s="69" t="s">
        <v>472</v>
      </c>
      <c r="F107" s="69" t="s">
        <v>472</v>
      </c>
      <c r="G107" s="69" t="s">
        <v>472</v>
      </c>
      <c r="H107" s="69" t="s">
        <v>472</v>
      </c>
      <c r="I107" s="85">
        <v>0</v>
      </c>
    </row>
    <row r="108" spans="1:9" ht="16" outlineLevel="1" x14ac:dyDescent="0.2">
      <c r="A108" s="69" t="s">
        <v>473</v>
      </c>
      <c r="B108" s="69" t="s">
        <v>474</v>
      </c>
      <c r="C108" s="69">
        <v>16.5</v>
      </c>
      <c r="D108" s="69">
        <v>31</v>
      </c>
      <c r="E108" s="69">
        <v>32</v>
      </c>
      <c r="F108" s="69" t="s">
        <v>120</v>
      </c>
      <c r="G108" s="69" t="s">
        <v>472</v>
      </c>
      <c r="H108" s="69" t="s">
        <v>472</v>
      </c>
      <c r="I108" s="85">
        <v>17135</v>
      </c>
    </row>
    <row r="109" spans="1:9" ht="16" outlineLevel="1" x14ac:dyDescent="0.2">
      <c r="A109" s="69" t="s">
        <v>475</v>
      </c>
      <c r="B109" s="69" t="s">
        <v>476</v>
      </c>
      <c r="C109" s="69">
        <v>9</v>
      </c>
      <c r="D109" s="69">
        <v>40</v>
      </c>
      <c r="E109" s="69">
        <v>27</v>
      </c>
      <c r="F109" s="69" t="s">
        <v>477</v>
      </c>
      <c r="G109" s="69" t="s">
        <v>472</v>
      </c>
      <c r="H109" s="69" t="s">
        <v>472</v>
      </c>
      <c r="I109" s="85">
        <v>31804</v>
      </c>
    </row>
    <row r="110" spans="1:9" ht="16" outlineLevel="1" x14ac:dyDescent="0.2">
      <c r="A110" s="69" t="s">
        <v>478</v>
      </c>
      <c r="B110" s="69" t="s">
        <v>479</v>
      </c>
      <c r="C110" s="69">
        <v>14</v>
      </c>
      <c r="D110" s="69">
        <v>44</v>
      </c>
      <c r="E110" s="69">
        <v>38</v>
      </c>
      <c r="F110" s="69" t="s">
        <v>480</v>
      </c>
      <c r="G110" s="69" t="s">
        <v>472</v>
      </c>
      <c r="H110" s="69" t="s">
        <v>472</v>
      </c>
      <c r="I110" s="85">
        <v>60193</v>
      </c>
    </row>
    <row r="111" spans="1:9" ht="16" outlineLevel="1" x14ac:dyDescent="0.2">
      <c r="A111" s="69" t="s">
        <v>481</v>
      </c>
      <c r="B111" s="69" t="s">
        <v>482</v>
      </c>
      <c r="C111" s="69">
        <v>19.100000000000001</v>
      </c>
      <c r="D111" s="69">
        <v>65</v>
      </c>
      <c r="E111" s="69">
        <v>35</v>
      </c>
      <c r="F111" s="69" t="s">
        <v>483</v>
      </c>
      <c r="G111" s="69" t="s">
        <v>472</v>
      </c>
      <c r="H111" s="69" t="s">
        <v>472</v>
      </c>
      <c r="I111" s="85">
        <v>7588</v>
      </c>
    </row>
    <row r="112" spans="1:9" ht="16" outlineLevel="1" x14ac:dyDescent="0.2">
      <c r="A112" s="69" t="s">
        <v>484</v>
      </c>
      <c r="B112" s="69" t="s">
        <v>485</v>
      </c>
      <c r="C112" s="69">
        <v>16</v>
      </c>
      <c r="D112" s="69">
        <v>44</v>
      </c>
      <c r="E112" s="69">
        <v>44</v>
      </c>
      <c r="F112" s="69" t="s">
        <v>477</v>
      </c>
      <c r="G112" s="69" t="s">
        <v>483</v>
      </c>
      <c r="H112" s="69" t="s">
        <v>483</v>
      </c>
      <c r="I112" s="85">
        <v>61792</v>
      </c>
    </row>
    <row r="113" spans="1:9" ht="16" outlineLevel="1" x14ac:dyDescent="0.2">
      <c r="A113" s="69" t="s">
        <v>486</v>
      </c>
      <c r="B113" s="69" t="s">
        <v>487</v>
      </c>
      <c r="C113" s="69">
        <v>11.5</v>
      </c>
      <c r="D113" s="69">
        <v>44</v>
      </c>
      <c r="E113" s="69">
        <v>44</v>
      </c>
      <c r="F113" s="69" t="s">
        <v>488</v>
      </c>
      <c r="G113" s="69" t="s">
        <v>480</v>
      </c>
      <c r="H113" s="69" t="s">
        <v>467</v>
      </c>
      <c r="I113" s="85">
        <v>241155</v>
      </c>
    </row>
    <row r="114" spans="1:9" outlineLevel="1" x14ac:dyDescent="0.2">
      <c r="C114" s="3"/>
      <c r="D114" s="3"/>
      <c r="I114" s="86"/>
    </row>
    <row r="115" spans="1:9" x14ac:dyDescent="0.2">
      <c r="I115" s="87"/>
    </row>
    <row r="117" spans="1:9" ht="24" x14ac:dyDescent="0.3">
      <c r="A117" s="1" t="s">
        <v>140</v>
      </c>
    </row>
    <row r="118" spans="1:9" outlineLevel="1" x14ac:dyDescent="0.2"/>
    <row r="119" spans="1:9" outlineLevel="1" x14ac:dyDescent="0.2"/>
    <row r="120" spans="1:9" outlineLevel="1" x14ac:dyDescent="0.2"/>
    <row r="121" spans="1:9" outlineLevel="1" x14ac:dyDescent="0.2"/>
    <row r="122" spans="1:9" outlineLevel="1" x14ac:dyDescent="0.2"/>
    <row r="123" spans="1:9" outlineLevel="1" x14ac:dyDescent="0.2"/>
    <row r="124" spans="1:9" outlineLevel="1" x14ac:dyDescent="0.2"/>
    <row r="125" spans="1:9" outlineLevel="1" x14ac:dyDescent="0.2"/>
    <row r="126" spans="1:9" outlineLevel="1" x14ac:dyDescent="0.2"/>
    <row r="127" spans="1:9" outlineLevel="1" x14ac:dyDescent="0.2"/>
    <row r="128" spans="1:9" outlineLevel="1" x14ac:dyDescent="0.2"/>
    <row r="129" spans="1:6" outlineLevel="1" x14ac:dyDescent="0.2"/>
    <row r="130" spans="1:6" outlineLevel="1" x14ac:dyDescent="0.2"/>
    <row r="131" spans="1:6" outlineLevel="1" x14ac:dyDescent="0.2"/>
    <row r="132" spans="1:6" ht="16" outlineLevel="1" x14ac:dyDescent="0.2">
      <c r="A132" s="35" t="s">
        <v>37</v>
      </c>
      <c r="B132" s="35">
        <v>2019</v>
      </c>
      <c r="C132" s="35">
        <v>2020</v>
      </c>
      <c r="D132" s="35">
        <v>2021</v>
      </c>
      <c r="E132" s="35">
        <v>2022</v>
      </c>
      <c r="F132" s="35">
        <v>2023</v>
      </c>
    </row>
    <row r="133" spans="1:6" ht="16" outlineLevel="1" x14ac:dyDescent="0.2">
      <c r="A133" s="35" t="s">
        <v>141</v>
      </c>
      <c r="B133" s="41">
        <v>268354</v>
      </c>
      <c r="C133" s="41">
        <v>128020</v>
      </c>
      <c r="D133" s="41">
        <v>180249</v>
      </c>
      <c r="E133" s="41">
        <v>262188</v>
      </c>
      <c r="F133" s="41">
        <v>284511</v>
      </c>
    </row>
    <row r="134" spans="1:6" outlineLevel="1" x14ac:dyDescent="0.2"/>
    <row r="135" spans="1:6" outlineLevel="1" x14ac:dyDescent="0.2"/>
    <row r="136" spans="1:6" outlineLevel="1" x14ac:dyDescent="0.2"/>
    <row r="137" spans="1:6" outlineLevel="1" x14ac:dyDescent="0.2"/>
    <row r="138" spans="1:6" outlineLevel="1" x14ac:dyDescent="0.2"/>
    <row r="139" spans="1:6" outlineLevel="1" x14ac:dyDescent="0.2"/>
    <row r="140" spans="1:6" outlineLevel="1" x14ac:dyDescent="0.2"/>
    <row r="141" spans="1:6" outlineLevel="1" x14ac:dyDescent="0.2"/>
    <row r="142" spans="1:6" outlineLevel="1" x14ac:dyDescent="0.2"/>
    <row r="143" spans="1:6" outlineLevel="1" x14ac:dyDescent="0.2"/>
    <row r="144" spans="1:6" outlineLevel="1" x14ac:dyDescent="0.2"/>
    <row r="145" spans="1:9" outlineLevel="1" x14ac:dyDescent="0.2"/>
    <row r="146" spans="1:9" outlineLevel="1" x14ac:dyDescent="0.2"/>
    <row r="147" spans="1:9" outlineLevel="1" x14ac:dyDescent="0.2"/>
    <row r="148" spans="1:9" outlineLevel="1" x14ac:dyDescent="0.2"/>
    <row r="149" spans="1:9" ht="16" outlineLevel="1" x14ac:dyDescent="0.2">
      <c r="A149" s="37" t="s">
        <v>142</v>
      </c>
      <c r="B149" s="37" t="s">
        <v>333</v>
      </c>
      <c r="C149" s="37" t="s">
        <v>334</v>
      </c>
      <c r="D149" s="37" t="s">
        <v>335</v>
      </c>
      <c r="E149" s="37" t="s">
        <v>336</v>
      </c>
      <c r="F149" s="37" t="s">
        <v>337</v>
      </c>
      <c r="G149" s="37" t="s">
        <v>338</v>
      </c>
      <c r="H149" s="37" t="s">
        <v>339</v>
      </c>
      <c r="I149" s="37" t="s">
        <v>340</v>
      </c>
    </row>
    <row r="150" spans="1:9" ht="16" outlineLevel="1" x14ac:dyDescent="0.2">
      <c r="A150" s="35" t="s">
        <v>141</v>
      </c>
      <c r="B150" s="42">
        <v>9550</v>
      </c>
      <c r="C150" s="42">
        <v>3737</v>
      </c>
      <c r="D150" s="42">
        <v>1011</v>
      </c>
      <c r="E150" s="42">
        <v>9300</v>
      </c>
      <c r="F150" s="42">
        <v>16282</v>
      </c>
      <c r="G150" s="42">
        <v>454</v>
      </c>
      <c r="H150" s="42">
        <v>11285</v>
      </c>
      <c r="I150" s="42">
        <v>232892</v>
      </c>
    </row>
    <row r="151" spans="1:9" outlineLevel="1" x14ac:dyDescent="0.2"/>
    <row r="152" spans="1:9" outlineLevel="1" x14ac:dyDescent="0.2"/>
    <row r="153" spans="1:9" outlineLevel="1" x14ac:dyDescent="0.2"/>
    <row r="154" spans="1:9" outlineLevel="1" x14ac:dyDescent="0.2"/>
    <row r="155" spans="1:9" outlineLevel="1" x14ac:dyDescent="0.2"/>
    <row r="156" spans="1:9" outlineLevel="1" x14ac:dyDescent="0.2"/>
    <row r="157" spans="1:9" outlineLevel="1" x14ac:dyDescent="0.2"/>
    <row r="158" spans="1:9" outlineLevel="1" x14ac:dyDescent="0.2"/>
    <row r="159" spans="1:9" outlineLevel="1" x14ac:dyDescent="0.2"/>
    <row r="160" spans="1:9" outlineLevel="1" x14ac:dyDescent="0.2"/>
    <row r="161" spans="1:13" outlineLevel="1" x14ac:dyDescent="0.2"/>
    <row r="162" spans="1:13" outlineLevel="1" x14ac:dyDescent="0.2"/>
    <row r="163" spans="1:13" outlineLevel="1" x14ac:dyDescent="0.2"/>
    <row r="164" spans="1:13" outlineLevel="1" x14ac:dyDescent="0.2"/>
    <row r="165" spans="1:13" outlineLevel="1" x14ac:dyDescent="0.2"/>
    <row r="166" spans="1:13" outlineLevel="1" x14ac:dyDescent="0.2"/>
    <row r="167" spans="1:13" ht="16" outlineLevel="1" x14ac:dyDescent="0.2">
      <c r="A167" s="35" t="s">
        <v>161</v>
      </c>
      <c r="B167" s="35">
        <v>1</v>
      </c>
      <c r="C167" s="35">
        <v>2</v>
      </c>
      <c r="D167" s="35">
        <v>3</v>
      </c>
      <c r="E167" s="35">
        <v>4</v>
      </c>
      <c r="F167" s="35">
        <v>5</v>
      </c>
      <c r="G167" s="35">
        <v>6</v>
      </c>
      <c r="H167" s="35">
        <v>7</v>
      </c>
      <c r="I167" s="35">
        <v>8</v>
      </c>
      <c r="J167" s="35">
        <v>9</v>
      </c>
      <c r="K167" s="35">
        <v>10</v>
      </c>
      <c r="L167" s="35">
        <v>11</v>
      </c>
      <c r="M167" s="35">
        <v>12</v>
      </c>
    </row>
    <row r="168" spans="1:13" ht="16" outlineLevel="1" x14ac:dyDescent="0.2">
      <c r="A168" s="35" t="s">
        <v>162</v>
      </c>
      <c r="B168" s="42">
        <v>26166</v>
      </c>
      <c r="C168" s="42">
        <v>22668</v>
      </c>
      <c r="D168" s="42">
        <v>28755</v>
      </c>
      <c r="E168" s="42">
        <v>21686</v>
      </c>
      <c r="F168" s="42">
        <v>24885</v>
      </c>
      <c r="G168" s="42">
        <v>22611</v>
      </c>
      <c r="H168" s="42">
        <v>14542</v>
      </c>
      <c r="I168" s="42">
        <v>15289</v>
      </c>
      <c r="J168" s="42">
        <v>26333</v>
      </c>
      <c r="K168" s="42">
        <v>28575</v>
      </c>
      <c r="L168" s="42">
        <v>27991</v>
      </c>
      <c r="M168" s="42">
        <v>25010</v>
      </c>
    </row>
    <row r="169" spans="1:13" outlineLevel="1" x14ac:dyDescent="0.2"/>
    <row r="170" spans="1:13" outlineLevel="1" x14ac:dyDescent="0.2"/>
    <row r="171" spans="1:13" outlineLevel="1" x14ac:dyDescent="0.2"/>
    <row r="172" spans="1:13" outlineLevel="1" x14ac:dyDescent="0.2"/>
    <row r="173" spans="1:13" outlineLevel="1" x14ac:dyDescent="0.2"/>
    <row r="174" spans="1:13" outlineLevel="1" x14ac:dyDescent="0.2"/>
    <row r="175" spans="1:13" outlineLevel="1" x14ac:dyDescent="0.2"/>
    <row r="176" spans="1:13" outlineLevel="1" x14ac:dyDescent="0.2"/>
    <row r="177" spans="1:19" outlineLevel="1" x14ac:dyDescent="0.2"/>
    <row r="178" spans="1:19" outlineLevel="1" x14ac:dyDescent="0.2"/>
    <row r="179" spans="1:19" outlineLevel="1" x14ac:dyDescent="0.2"/>
    <row r="180" spans="1:19" outlineLevel="1" x14ac:dyDescent="0.2"/>
    <row r="181" spans="1:19" outlineLevel="1" x14ac:dyDescent="0.2"/>
    <row r="182" spans="1:19" outlineLevel="1" x14ac:dyDescent="0.2"/>
    <row r="183" spans="1:19" outlineLevel="1" x14ac:dyDescent="0.2"/>
    <row r="184" spans="1:19" outlineLevel="1" x14ac:dyDescent="0.2"/>
    <row r="185" spans="1:19" ht="16" outlineLevel="1" x14ac:dyDescent="0.2">
      <c r="A185" s="35" t="s">
        <v>161</v>
      </c>
      <c r="B185" s="35">
        <v>5</v>
      </c>
      <c r="C185" s="35">
        <v>6</v>
      </c>
      <c r="D185" s="35">
        <v>7</v>
      </c>
      <c r="E185" s="35">
        <v>8</v>
      </c>
      <c r="F185" s="35">
        <v>9</v>
      </c>
      <c r="G185" s="35">
        <v>10</v>
      </c>
      <c r="H185" s="35">
        <v>11</v>
      </c>
      <c r="I185" s="35">
        <v>12</v>
      </c>
      <c r="J185" s="35">
        <v>13</v>
      </c>
      <c r="K185" s="35">
        <v>14</v>
      </c>
      <c r="L185" s="35">
        <v>15</v>
      </c>
      <c r="M185" s="35">
        <v>16</v>
      </c>
      <c r="N185" s="35">
        <v>17</v>
      </c>
      <c r="O185" s="35">
        <v>18</v>
      </c>
      <c r="P185" s="35">
        <v>19</v>
      </c>
      <c r="Q185" s="35">
        <v>20</v>
      </c>
      <c r="R185" s="35">
        <v>21</v>
      </c>
      <c r="S185" s="35">
        <v>22</v>
      </c>
    </row>
    <row r="186" spans="1:19" ht="16" x14ac:dyDescent="0.2">
      <c r="A186" s="35" t="s">
        <v>162</v>
      </c>
      <c r="B186" s="43">
        <v>160</v>
      </c>
      <c r="C186" s="43">
        <v>369</v>
      </c>
      <c r="D186" s="43">
        <v>207</v>
      </c>
      <c r="E186" s="43">
        <v>183</v>
      </c>
      <c r="F186" s="43">
        <v>80</v>
      </c>
      <c r="G186" s="43">
        <v>82</v>
      </c>
      <c r="H186" s="43">
        <v>100</v>
      </c>
      <c r="I186" s="43">
        <v>129</v>
      </c>
      <c r="J186" s="43">
        <v>152</v>
      </c>
      <c r="K186" s="43">
        <v>120</v>
      </c>
      <c r="L186" s="43">
        <v>108</v>
      </c>
      <c r="M186" s="43">
        <v>104</v>
      </c>
      <c r="N186" s="43">
        <v>63</v>
      </c>
      <c r="O186" s="43">
        <v>53</v>
      </c>
      <c r="P186" s="43">
        <v>38</v>
      </c>
      <c r="Q186" s="43">
        <v>35</v>
      </c>
      <c r="R186" s="43">
        <v>17</v>
      </c>
      <c r="S186" s="35">
        <v>8</v>
      </c>
    </row>
    <row r="188" spans="1:19" ht="24" x14ac:dyDescent="0.3">
      <c r="A188" s="1" t="s">
        <v>163</v>
      </c>
    </row>
    <row r="189" spans="1:19" outlineLevel="1" x14ac:dyDescent="0.2"/>
    <row r="190" spans="1:19" outlineLevel="1" x14ac:dyDescent="0.2"/>
    <row r="191" spans="1:19" outlineLevel="1" x14ac:dyDescent="0.2"/>
    <row r="192" spans="1:19" outlineLevel="1" x14ac:dyDescent="0.2"/>
    <row r="193" spans="1:6" outlineLevel="1" x14ac:dyDescent="0.2"/>
    <row r="194" spans="1:6" outlineLevel="1" x14ac:dyDescent="0.2"/>
    <row r="195" spans="1:6" outlineLevel="1" x14ac:dyDescent="0.2"/>
    <row r="196" spans="1:6" outlineLevel="1" x14ac:dyDescent="0.2"/>
    <row r="197" spans="1:6" outlineLevel="1" x14ac:dyDescent="0.2"/>
    <row r="198" spans="1:6" outlineLevel="1" x14ac:dyDescent="0.2"/>
    <row r="199" spans="1:6" outlineLevel="1" x14ac:dyDescent="0.2"/>
    <row r="200" spans="1:6" outlineLevel="1" x14ac:dyDescent="0.2"/>
    <row r="201" spans="1:6" outlineLevel="1" x14ac:dyDescent="0.2"/>
    <row r="202" spans="1:6" outlineLevel="1" x14ac:dyDescent="0.2"/>
    <row r="203" spans="1:6" ht="16" outlineLevel="1" x14ac:dyDescent="0.2">
      <c r="A203" s="35" t="s">
        <v>37</v>
      </c>
      <c r="B203" s="35">
        <v>2019</v>
      </c>
      <c r="C203" s="35">
        <v>2020</v>
      </c>
      <c r="D203" s="35">
        <v>2021</v>
      </c>
      <c r="E203" s="35">
        <v>2022</v>
      </c>
      <c r="F203" s="35">
        <v>2023</v>
      </c>
    </row>
    <row r="204" spans="1:6" ht="16" outlineLevel="1" x14ac:dyDescent="0.2">
      <c r="A204" s="35" t="s">
        <v>164</v>
      </c>
      <c r="B204" s="35"/>
      <c r="C204" s="35"/>
      <c r="D204" s="35"/>
      <c r="E204" s="35"/>
      <c r="F204" s="35">
        <v>481458</v>
      </c>
    </row>
    <row r="205" spans="1:6" ht="16" outlineLevel="1" x14ac:dyDescent="0.2">
      <c r="A205" s="35" t="s">
        <v>165</v>
      </c>
      <c r="B205" s="35"/>
      <c r="C205" s="35"/>
      <c r="D205" s="35"/>
      <c r="E205" s="35"/>
      <c r="F205" s="35">
        <v>512189</v>
      </c>
    </row>
    <row r="206" spans="1:6" ht="16" outlineLevel="1" x14ac:dyDescent="0.2">
      <c r="A206" s="35" t="s">
        <v>166</v>
      </c>
      <c r="B206" s="35"/>
      <c r="C206" s="35"/>
      <c r="D206" s="35"/>
      <c r="E206" s="35"/>
      <c r="F206" s="35">
        <v>71707</v>
      </c>
    </row>
    <row r="207" spans="1:6" ht="16" outlineLevel="1" x14ac:dyDescent="0.2">
      <c r="A207" s="35" t="s">
        <v>167</v>
      </c>
      <c r="B207" s="35"/>
      <c r="C207" s="35"/>
      <c r="D207" s="35"/>
      <c r="E207" s="35"/>
      <c r="F207" s="35">
        <v>1065354</v>
      </c>
    </row>
    <row r="208" spans="1:6" outlineLevel="1" x14ac:dyDescent="0.2"/>
    <row r="209" spans="1:6" outlineLevel="1" x14ac:dyDescent="0.2"/>
    <row r="210" spans="1:6" outlineLevel="1" x14ac:dyDescent="0.2"/>
    <row r="211" spans="1:6" outlineLevel="1" x14ac:dyDescent="0.2"/>
    <row r="212" spans="1:6" outlineLevel="1" x14ac:dyDescent="0.2"/>
    <row r="213" spans="1:6" outlineLevel="1" x14ac:dyDescent="0.2"/>
    <row r="214" spans="1:6" outlineLevel="1" x14ac:dyDescent="0.2"/>
    <row r="215" spans="1:6" outlineLevel="1" x14ac:dyDescent="0.2"/>
    <row r="216" spans="1:6" outlineLevel="1" x14ac:dyDescent="0.2"/>
    <row r="217" spans="1:6" outlineLevel="1" x14ac:dyDescent="0.2"/>
    <row r="218" spans="1:6" outlineLevel="1" x14ac:dyDescent="0.2"/>
    <row r="219" spans="1:6" outlineLevel="1" x14ac:dyDescent="0.2"/>
    <row r="220" spans="1:6" outlineLevel="1" x14ac:dyDescent="0.2"/>
    <row r="221" spans="1:6" outlineLevel="1" x14ac:dyDescent="0.2"/>
    <row r="222" spans="1:6" ht="16" outlineLevel="1" x14ac:dyDescent="0.2">
      <c r="A222" s="35" t="s">
        <v>37</v>
      </c>
      <c r="B222" s="35">
        <v>2019</v>
      </c>
      <c r="C222" s="35">
        <v>2020</v>
      </c>
      <c r="D222" s="35">
        <v>2021</v>
      </c>
      <c r="E222" s="35">
        <v>2022</v>
      </c>
      <c r="F222" s="35">
        <v>2023</v>
      </c>
    </row>
    <row r="223" spans="1:6" ht="16" outlineLevel="1" x14ac:dyDescent="0.2">
      <c r="A223" s="35" t="s">
        <v>168</v>
      </c>
      <c r="B223" s="35">
        <v>55671</v>
      </c>
      <c r="C223" s="35">
        <v>29053</v>
      </c>
      <c r="D223" s="35">
        <v>39130</v>
      </c>
      <c r="E223" s="35">
        <v>40758</v>
      </c>
      <c r="F223" s="35">
        <v>44144</v>
      </c>
    </row>
    <row r="224" spans="1:6" ht="16" outlineLevel="1" x14ac:dyDescent="0.2">
      <c r="A224" s="35" t="s">
        <v>169</v>
      </c>
      <c r="B224" s="35">
        <v>238977</v>
      </c>
      <c r="C224" s="35">
        <v>119429</v>
      </c>
      <c r="D224" s="35">
        <v>156757</v>
      </c>
      <c r="E224" s="35">
        <v>255748</v>
      </c>
      <c r="F224" s="35">
        <v>200377</v>
      </c>
    </row>
    <row r="225" spans="1:9" ht="16" outlineLevel="1" x14ac:dyDescent="0.2">
      <c r="A225" s="35" t="s">
        <v>170</v>
      </c>
      <c r="B225" s="35"/>
      <c r="C225" s="35"/>
      <c r="D225" s="35"/>
      <c r="E225" s="35"/>
      <c r="F225" s="35">
        <f>F207-F227</f>
        <v>820833</v>
      </c>
    </row>
    <row r="226" spans="1:9" ht="16" outlineLevel="1" x14ac:dyDescent="0.2">
      <c r="A226" s="35" t="s">
        <v>341</v>
      </c>
      <c r="B226" s="35"/>
      <c r="C226" s="35"/>
      <c r="D226" s="35"/>
      <c r="E226" s="35"/>
      <c r="F226" s="35"/>
    </row>
    <row r="227" spans="1:9" ht="16" outlineLevel="1" x14ac:dyDescent="0.2">
      <c r="A227" s="35" t="s">
        <v>518</v>
      </c>
      <c r="B227" s="35">
        <v>294668</v>
      </c>
      <c r="C227" s="35">
        <v>148482</v>
      </c>
      <c r="D227" s="35">
        <v>195888</v>
      </c>
      <c r="E227" s="35">
        <v>296506</v>
      </c>
      <c r="F227" s="35">
        <v>244521</v>
      </c>
    </row>
    <row r="228" spans="1:9" ht="16" outlineLevel="1" x14ac:dyDescent="0.2">
      <c r="A228" s="35" t="s">
        <v>519</v>
      </c>
      <c r="B228" s="35"/>
      <c r="C228" s="35"/>
      <c r="D228" s="35"/>
      <c r="E228" s="35"/>
      <c r="F228" s="35">
        <f>F207</f>
        <v>1065354</v>
      </c>
    </row>
    <row r="231" spans="1:9" ht="24" x14ac:dyDescent="0.3">
      <c r="A231" s="1" t="s">
        <v>171</v>
      </c>
    </row>
    <row r="232" spans="1:9" outlineLevel="1" x14ac:dyDescent="0.2"/>
    <row r="233" spans="1:9" ht="16" outlineLevel="1" x14ac:dyDescent="0.2">
      <c r="A233" s="35"/>
      <c r="B233" s="35" t="s">
        <v>172</v>
      </c>
      <c r="C233" s="35" t="s">
        <v>173</v>
      </c>
      <c r="D233" s="35" t="s">
        <v>174</v>
      </c>
      <c r="E233" s="35" t="s">
        <v>175</v>
      </c>
      <c r="F233" s="35" t="s">
        <v>176</v>
      </c>
      <c r="G233" s="35" t="s">
        <v>177</v>
      </c>
      <c r="H233" s="35" t="s">
        <v>178</v>
      </c>
      <c r="I233" s="35" t="s">
        <v>179</v>
      </c>
    </row>
    <row r="234" spans="1:9" ht="102" outlineLevel="1" x14ac:dyDescent="0.2">
      <c r="A234" s="35" t="s">
        <v>180</v>
      </c>
      <c r="B234" s="71" t="s">
        <v>94</v>
      </c>
      <c r="C234" s="71" t="s">
        <v>342</v>
      </c>
      <c r="D234" s="71" t="s">
        <v>343</v>
      </c>
      <c r="E234" s="71" t="s">
        <v>344</v>
      </c>
      <c r="F234" s="71" t="s">
        <v>94</v>
      </c>
      <c r="G234" s="71" t="s">
        <v>94</v>
      </c>
      <c r="H234" s="71" t="s">
        <v>94</v>
      </c>
      <c r="I234" s="71" t="s">
        <v>345</v>
      </c>
    </row>
    <row r="235" spans="1:9" ht="119" outlineLevel="1" x14ac:dyDescent="0.2">
      <c r="A235" s="35" t="s">
        <v>182</v>
      </c>
      <c r="B235" s="71" t="s">
        <v>94</v>
      </c>
      <c r="C235" s="71" t="s">
        <v>346</v>
      </c>
      <c r="D235" s="71" t="s">
        <v>94</v>
      </c>
      <c r="E235" s="71" t="s">
        <v>347</v>
      </c>
      <c r="F235" s="71" t="s">
        <v>348</v>
      </c>
      <c r="G235" s="71" t="s">
        <v>94</v>
      </c>
      <c r="H235" s="71" t="s">
        <v>94</v>
      </c>
      <c r="I235" s="71" t="s">
        <v>94</v>
      </c>
    </row>
    <row r="236" spans="1:9" ht="119" outlineLevel="1" x14ac:dyDescent="0.2">
      <c r="A236" s="35" t="s">
        <v>183</v>
      </c>
      <c r="B236" s="71" t="s">
        <v>349</v>
      </c>
      <c r="C236" s="71" t="s">
        <v>346</v>
      </c>
      <c r="D236" s="71" t="s">
        <v>94</v>
      </c>
      <c r="E236" s="71" t="s">
        <v>94</v>
      </c>
      <c r="F236" s="71" t="s">
        <v>348</v>
      </c>
      <c r="G236" s="71" t="s">
        <v>94</v>
      </c>
      <c r="H236" s="71" t="s">
        <v>94</v>
      </c>
      <c r="I236" s="71" t="s">
        <v>94</v>
      </c>
    </row>
    <row r="237" spans="1:9" ht="85" outlineLevel="1" x14ac:dyDescent="0.2">
      <c r="A237" s="39" t="s">
        <v>184</v>
      </c>
      <c r="B237" s="71" t="s">
        <v>349</v>
      </c>
      <c r="C237" s="71" t="s">
        <v>94</v>
      </c>
      <c r="D237" s="71" t="s">
        <v>94</v>
      </c>
      <c r="E237" s="71" t="s">
        <v>94</v>
      </c>
      <c r="F237" s="71" t="s">
        <v>94</v>
      </c>
      <c r="G237" s="71" t="s">
        <v>94</v>
      </c>
      <c r="H237" s="71" t="s">
        <v>94</v>
      </c>
      <c r="I237" s="71" t="s">
        <v>94</v>
      </c>
    </row>
    <row r="238" spans="1:9" ht="119" outlineLevel="1" x14ac:dyDescent="0.2">
      <c r="A238" s="39" t="s">
        <v>185</v>
      </c>
      <c r="B238" s="71" t="s">
        <v>94</v>
      </c>
      <c r="C238" s="71" t="s">
        <v>346</v>
      </c>
      <c r="D238" s="71" t="s">
        <v>94</v>
      </c>
      <c r="E238" s="71" t="s">
        <v>350</v>
      </c>
      <c r="F238" s="71" t="s">
        <v>94</v>
      </c>
      <c r="G238" s="71" t="s">
        <v>94</v>
      </c>
      <c r="H238" s="71" t="s">
        <v>94</v>
      </c>
      <c r="I238" s="71" t="s">
        <v>94</v>
      </c>
    </row>
    <row r="239" spans="1:9" ht="170" outlineLevel="1" x14ac:dyDescent="0.2">
      <c r="A239" s="39" t="s">
        <v>186</v>
      </c>
      <c r="B239" s="71" t="s">
        <v>349</v>
      </c>
      <c r="C239" s="71" t="s">
        <v>94</v>
      </c>
      <c r="D239" s="71" t="s">
        <v>94</v>
      </c>
      <c r="E239" s="71" t="s">
        <v>94</v>
      </c>
      <c r="F239" s="71" t="s">
        <v>351</v>
      </c>
      <c r="G239" s="71" t="s">
        <v>94</v>
      </c>
      <c r="H239" s="71" t="s">
        <v>94</v>
      </c>
      <c r="I239" s="71" t="s">
        <v>94</v>
      </c>
    </row>
    <row r="240" spans="1:9" ht="85" outlineLevel="1" x14ac:dyDescent="0.2">
      <c r="A240" s="35" t="s">
        <v>187</v>
      </c>
      <c r="B240" s="71" t="s">
        <v>349</v>
      </c>
      <c r="C240" s="71" t="s">
        <v>94</v>
      </c>
      <c r="D240" s="71" t="s">
        <v>94</v>
      </c>
      <c r="E240" s="71" t="s">
        <v>94</v>
      </c>
      <c r="F240" s="71" t="s">
        <v>94</v>
      </c>
      <c r="G240" s="71" t="s">
        <v>94</v>
      </c>
      <c r="H240" s="71" t="s">
        <v>94</v>
      </c>
      <c r="I240" s="71" t="s">
        <v>94</v>
      </c>
    </row>
    <row r="241" spans="1:9" ht="170" outlineLevel="1" x14ac:dyDescent="0.2">
      <c r="A241" s="35" t="s">
        <v>188</v>
      </c>
      <c r="B241" s="71" t="s">
        <v>349</v>
      </c>
      <c r="C241" s="71" t="s">
        <v>94</v>
      </c>
      <c r="D241" s="71" t="s">
        <v>94</v>
      </c>
      <c r="E241" s="71" t="s">
        <v>94</v>
      </c>
      <c r="F241" s="71" t="s">
        <v>352</v>
      </c>
      <c r="G241" s="71" t="s">
        <v>94</v>
      </c>
      <c r="H241" s="71" t="s">
        <v>94</v>
      </c>
      <c r="I241" s="71" t="s">
        <v>94</v>
      </c>
    </row>
    <row r="242" spans="1:9" ht="119" outlineLevel="1" x14ac:dyDescent="0.2">
      <c r="A242" s="35" t="s">
        <v>189</v>
      </c>
      <c r="B242" s="71" t="s">
        <v>353</v>
      </c>
      <c r="C242" s="71" t="s">
        <v>94</v>
      </c>
      <c r="D242" s="71" t="s">
        <v>94</v>
      </c>
      <c r="E242" s="71" t="s">
        <v>94</v>
      </c>
      <c r="F242" s="71" t="s">
        <v>94</v>
      </c>
      <c r="G242" s="71" t="s">
        <v>94</v>
      </c>
      <c r="H242" s="71" t="s">
        <v>94</v>
      </c>
      <c r="I242" s="71" t="s">
        <v>94</v>
      </c>
    </row>
    <row r="243" spans="1:9" ht="187" outlineLevel="1" x14ac:dyDescent="0.2">
      <c r="A243" s="35" t="s">
        <v>190</v>
      </c>
      <c r="B243" s="71" t="s">
        <v>94</v>
      </c>
      <c r="C243" s="71" t="s">
        <v>354</v>
      </c>
      <c r="D243" s="71" t="s">
        <v>94</v>
      </c>
      <c r="E243" s="71" t="s">
        <v>94</v>
      </c>
      <c r="F243" s="71" t="s">
        <v>348</v>
      </c>
      <c r="G243" s="71" t="s">
        <v>94</v>
      </c>
      <c r="H243" s="71" t="s">
        <v>94</v>
      </c>
      <c r="I243" s="71" t="s">
        <v>94</v>
      </c>
    </row>
    <row r="244" spans="1:9" ht="119" outlineLevel="1" x14ac:dyDescent="0.2">
      <c r="A244" s="35" t="s">
        <v>191</v>
      </c>
      <c r="B244" s="71" t="s">
        <v>94</v>
      </c>
      <c r="C244" s="71" t="s">
        <v>346</v>
      </c>
      <c r="D244" s="71" t="s">
        <v>94</v>
      </c>
      <c r="E244" s="71" t="s">
        <v>94</v>
      </c>
      <c r="F244" s="71" t="s">
        <v>348</v>
      </c>
      <c r="G244" s="71" t="s">
        <v>94</v>
      </c>
      <c r="H244" s="71" t="s">
        <v>94</v>
      </c>
      <c r="I244" s="71" t="s">
        <v>94</v>
      </c>
    </row>
    <row r="245" spans="1:9" ht="170" outlineLevel="1" x14ac:dyDescent="0.2">
      <c r="A245" s="35" t="s">
        <v>192</v>
      </c>
      <c r="B245" s="71" t="s">
        <v>355</v>
      </c>
      <c r="C245" s="71" t="s">
        <v>356</v>
      </c>
      <c r="D245" s="71" t="s">
        <v>94</v>
      </c>
      <c r="E245" s="71" t="s">
        <v>94</v>
      </c>
      <c r="F245" s="71" t="s">
        <v>357</v>
      </c>
      <c r="G245" s="71" t="s">
        <v>94</v>
      </c>
      <c r="H245" s="71" t="s">
        <v>94</v>
      </c>
      <c r="I245" s="71" t="s">
        <v>94</v>
      </c>
    </row>
    <row r="246" spans="1:9" ht="136" outlineLevel="1" x14ac:dyDescent="0.2">
      <c r="A246" s="35" t="s">
        <v>193</v>
      </c>
      <c r="B246" s="71" t="s">
        <v>358</v>
      </c>
      <c r="C246" s="71" t="s">
        <v>359</v>
      </c>
      <c r="D246" s="71" t="s">
        <v>94</v>
      </c>
      <c r="E246" s="71" t="s">
        <v>94</v>
      </c>
      <c r="F246" s="71" t="s">
        <v>360</v>
      </c>
      <c r="G246" s="71" t="s">
        <v>94</v>
      </c>
      <c r="H246" s="71" t="s">
        <v>94</v>
      </c>
      <c r="I246" s="71" t="s">
        <v>94</v>
      </c>
    </row>
    <row r="247" spans="1:9" ht="136" outlineLevel="1" x14ac:dyDescent="0.2">
      <c r="A247" s="35" t="s">
        <v>194</v>
      </c>
      <c r="B247" s="71" t="s">
        <v>94</v>
      </c>
      <c r="C247" s="71" t="s">
        <v>346</v>
      </c>
      <c r="D247" s="71" t="s">
        <v>94</v>
      </c>
      <c r="E247" s="71" t="s">
        <v>94</v>
      </c>
      <c r="F247" s="71" t="s">
        <v>360</v>
      </c>
      <c r="G247" s="71" t="s">
        <v>94</v>
      </c>
      <c r="H247" s="71" t="s">
        <v>94</v>
      </c>
      <c r="I247" s="71" t="s">
        <v>94</v>
      </c>
    </row>
    <row r="248" spans="1:9" ht="119" outlineLevel="1" x14ac:dyDescent="0.2">
      <c r="A248" s="35" t="s">
        <v>195</v>
      </c>
      <c r="B248" s="71" t="s">
        <v>349</v>
      </c>
      <c r="C248" s="71" t="s">
        <v>94</v>
      </c>
      <c r="D248" s="71" t="s">
        <v>94</v>
      </c>
      <c r="E248" s="71" t="s">
        <v>94</v>
      </c>
      <c r="F248" s="71" t="s">
        <v>348</v>
      </c>
      <c r="G248" s="71" t="s">
        <v>94</v>
      </c>
      <c r="H248" s="71" t="s">
        <v>94</v>
      </c>
      <c r="I248" s="71" t="s">
        <v>94</v>
      </c>
    </row>
    <row r="249" spans="1:9" ht="119" outlineLevel="1" x14ac:dyDescent="0.2">
      <c r="A249" s="35" t="s">
        <v>196</v>
      </c>
      <c r="B249" s="71" t="s">
        <v>94</v>
      </c>
      <c r="C249" s="71" t="s">
        <v>346</v>
      </c>
      <c r="D249" s="71" t="s">
        <v>94</v>
      </c>
      <c r="E249" s="71" t="s">
        <v>94</v>
      </c>
      <c r="F249" s="71" t="s">
        <v>348</v>
      </c>
      <c r="G249" s="71" t="s">
        <v>94</v>
      </c>
      <c r="H249" s="71" t="s">
        <v>94</v>
      </c>
      <c r="I249" s="71" t="s">
        <v>94</v>
      </c>
    </row>
    <row r="250" spans="1:9" ht="85" outlineLevel="1" x14ac:dyDescent="0.2">
      <c r="A250" s="35" t="s">
        <v>197</v>
      </c>
      <c r="B250" s="71" t="s">
        <v>349</v>
      </c>
      <c r="C250" s="71" t="s">
        <v>94</v>
      </c>
      <c r="D250" s="71" t="s">
        <v>94</v>
      </c>
      <c r="E250" s="71" t="s">
        <v>94</v>
      </c>
      <c r="F250" s="71" t="s">
        <v>94</v>
      </c>
      <c r="G250" s="71" t="s">
        <v>94</v>
      </c>
      <c r="H250" s="71" t="s">
        <v>94</v>
      </c>
      <c r="I250" s="71" t="s">
        <v>94</v>
      </c>
    </row>
    <row r="251" spans="1:9" ht="136" outlineLevel="1" x14ac:dyDescent="0.2">
      <c r="A251" s="35" t="s">
        <v>198</v>
      </c>
      <c r="B251" s="71" t="s">
        <v>349</v>
      </c>
      <c r="C251" s="71" t="s">
        <v>94</v>
      </c>
      <c r="D251" s="71" t="s">
        <v>94</v>
      </c>
      <c r="E251" s="71" t="s">
        <v>94</v>
      </c>
      <c r="F251" s="71" t="s">
        <v>361</v>
      </c>
      <c r="G251" s="71" t="s">
        <v>94</v>
      </c>
      <c r="H251" s="71" t="s">
        <v>94</v>
      </c>
      <c r="I251" s="71" t="s">
        <v>94</v>
      </c>
    </row>
    <row r="252" spans="1:9" ht="85" outlineLevel="1" x14ac:dyDescent="0.2">
      <c r="A252" s="35" t="s">
        <v>199</v>
      </c>
      <c r="B252" s="71" t="s">
        <v>349</v>
      </c>
      <c r="C252" s="71" t="s">
        <v>94</v>
      </c>
      <c r="D252" s="71" t="s">
        <v>94</v>
      </c>
      <c r="E252" s="71" t="s">
        <v>94</v>
      </c>
      <c r="F252" s="71" t="s">
        <v>94</v>
      </c>
      <c r="G252" s="71" t="s">
        <v>94</v>
      </c>
      <c r="H252" s="71" t="s">
        <v>94</v>
      </c>
      <c r="I252" s="71" t="s">
        <v>94</v>
      </c>
    </row>
    <row r="253" spans="1:9" outlineLevel="1" x14ac:dyDescent="0.2"/>
  </sheetData>
  <mergeCells count="1">
    <mergeCell ref="A53:E6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56857-ECFB-407D-86B8-BF1433FD6A90}">
  <dimension ref="A1:Y247"/>
  <sheetViews>
    <sheetView showGridLines="0" zoomScale="130" zoomScaleNormal="130" workbookViewId="0">
      <selection activeCell="J68" sqref="J68"/>
    </sheetView>
  </sheetViews>
  <sheetFormatPr baseColWidth="10" defaultColWidth="8.83203125" defaultRowHeight="15" outlineLevelRow="1" x14ac:dyDescent="0.2"/>
  <cols>
    <col min="1" max="1" width="15.5" customWidth="1"/>
    <col min="2" max="2" width="11.6640625" bestFit="1" customWidth="1"/>
    <col min="3" max="3" width="11.5" bestFit="1" customWidth="1"/>
    <col min="4" max="4" width="11.1640625" bestFit="1" customWidth="1"/>
    <col min="5" max="8" width="11" bestFit="1" customWidth="1"/>
  </cols>
  <sheetData>
    <row r="1" spans="1:10" ht="33" thickBot="1" x14ac:dyDescent="0.45">
      <c r="A1" s="79" t="s">
        <v>362</v>
      </c>
      <c r="B1" s="79"/>
      <c r="C1" s="79"/>
      <c r="D1" s="79"/>
      <c r="E1" s="79"/>
    </row>
    <row r="2" spans="1:10" ht="16" thickTop="1" x14ac:dyDescent="0.2"/>
    <row r="3" spans="1:10" ht="25" thickBot="1" x14ac:dyDescent="0.25">
      <c r="A3" s="46" t="s">
        <v>24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ht="16" thickTop="1" x14ac:dyDescent="0.2">
      <c r="A4" s="49"/>
      <c r="B4" s="54">
        <f>2024-1970</f>
        <v>54</v>
      </c>
      <c r="C4" s="56" t="s">
        <v>25</v>
      </c>
      <c r="D4" s="19"/>
      <c r="E4" s="19"/>
      <c r="F4" s="57">
        <v>150000</v>
      </c>
      <c r="G4" s="56" t="s">
        <v>26</v>
      </c>
      <c r="H4" s="19"/>
      <c r="I4" s="19"/>
      <c r="J4" s="50"/>
    </row>
    <row r="5" spans="1:10" x14ac:dyDescent="0.2">
      <c r="A5" s="49"/>
      <c r="B5" s="57">
        <v>1</v>
      </c>
      <c r="C5" s="56" t="s">
        <v>27</v>
      </c>
      <c r="D5" s="19"/>
      <c r="E5" s="19"/>
      <c r="F5" s="54">
        <v>510000</v>
      </c>
      <c r="G5" s="56" t="s">
        <v>28</v>
      </c>
      <c r="H5" s="19"/>
      <c r="I5" s="19"/>
      <c r="J5" s="50"/>
    </row>
    <row r="6" spans="1:10" x14ac:dyDescent="0.2">
      <c r="A6" s="49"/>
      <c r="B6" s="54">
        <v>3</v>
      </c>
      <c r="C6" s="56" t="s">
        <v>29</v>
      </c>
      <c r="D6" s="19"/>
      <c r="E6" s="19"/>
      <c r="F6" s="68">
        <v>2.42</v>
      </c>
      <c r="G6" s="56" t="s">
        <v>30</v>
      </c>
      <c r="H6" s="19"/>
      <c r="I6" s="19"/>
      <c r="J6" s="50"/>
    </row>
    <row r="7" spans="1:10" x14ac:dyDescent="0.2">
      <c r="A7" s="49"/>
      <c r="B7" s="58">
        <f>5/(10+5)</f>
        <v>0.33333333333333331</v>
      </c>
      <c r="C7" s="56" t="s">
        <v>435</v>
      </c>
      <c r="D7" s="19"/>
      <c r="E7" s="19"/>
      <c r="F7" s="61">
        <v>0.18</v>
      </c>
      <c r="G7" s="56" t="s">
        <v>32</v>
      </c>
      <c r="H7" s="19"/>
      <c r="I7" s="19"/>
      <c r="J7" s="50"/>
    </row>
    <row r="8" spans="1:10" x14ac:dyDescent="0.2">
      <c r="A8" s="49"/>
      <c r="B8" s="54">
        <v>20</v>
      </c>
      <c r="C8" s="56" t="s">
        <v>34</v>
      </c>
      <c r="D8" s="19"/>
      <c r="E8" s="19"/>
      <c r="F8" s="60">
        <v>0.25800000000000001</v>
      </c>
      <c r="G8" s="56" t="s">
        <v>35</v>
      </c>
      <c r="H8" s="19"/>
      <c r="I8" s="19"/>
      <c r="J8" s="50"/>
    </row>
    <row r="9" spans="1:10" x14ac:dyDescent="0.2">
      <c r="A9" s="49" t="s">
        <v>436</v>
      </c>
      <c r="B9" s="19"/>
      <c r="C9" s="19"/>
      <c r="D9" s="19"/>
      <c r="E9" s="19"/>
      <c r="F9" s="19"/>
      <c r="G9" s="19"/>
      <c r="H9" s="19"/>
      <c r="I9" s="19"/>
      <c r="J9" s="50"/>
    </row>
    <row r="10" spans="1:10" x14ac:dyDescent="0.2">
      <c r="A10" s="51"/>
      <c r="B10" s="52"/>
      <c r="C10" s="52"/>
      <c r="D10" s="52"/>
      <c r="E10" s="52"/>
      <c r="F10" s="52"/>
      <c r="G10" s="52"/>
      <c r="H10" s="52"/>
      <c r="I10" s="52"/>
      <c r="J10" s="53"/>
    </row>
    <row r="12" spans="1:10" ht="24" x14ac:dyDescent="0.3">
      <c r="A12" s="1" t="s">
        <v>36</v>
      </c>
    </row>
    <row r="13" spans="1:10" outlineLevel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1980</v>
      </c>
      <c r="C29" s="35">
        <v>1991</v>
      </c>
      <c r="D29" s="35">
        <v>2001</v>
      </c>
      <c r="E29" s="35">
        <v>2011</v>
      </c>
      <c r="F29" s="35">
        <v>2021</v>
      </c>
      <c r="G29" s="35">
        <v>2024</v>
      </c>
      <c r="H29" s="35"/>
    </row>
    <row r="30" spans="1:8" ht="16" outlineLevel="1" x14ac:dyDescent="0.2">
      <c r="A30" s="35" t="s">
        <v>363</v>
      </c>
      <c r="B30" s="36">
        <v>13776</v>
      </c>
      <c r="C30" s="36">
        <v>14108</v>
      </c>
      <c r="D30" s="36">
        <v>14443</v>
      </c>
      <c r="E30" s="36">
        <v>13361</v>
      </c>
      <c r="F30" s="36">
        <v>12278</v>
      </c>
      <c r="G30" s="36"/>
      <c r="H30" s="36"/>
    </row>
    <row r="31" spans="1:8" ht="16" outlineLevel="1" x14ac:dyDescent="0.2">
      <c r="A31" s="35" t="s">
        <v>437</v>
      </c>
      <c r="B31" s="36"/>
      <c r="C31" s="36"/>
      <c r="D31" s="36"/>
      <c r="E31" s="36"/>
      <c r="F31" s="36"/>
      <c r="G31" s="36">
        <v>640000</v>
      </c>
      <c r="H31" s="36"/>
    </row>
    <row r="32" spans="1:8" ht="16" outlineLevel="1" x14ac:dyDescent="0.2">
      <c r="A32" s="35" t="s">
        <v>364</v>
      </c>
      <c r="B32" s="36"/>
      <c r="C32" s="36"/>
      <c r="D32" s="36"/>
      <c r="E32" s="36"/>
      <c r="F32" s="36"/>
      <c r="G32" s="36">
        <v>10690000</v>
      </c>
      <c r="H32" s="36"/>
    </row>
    <row r="33" spans="1:20" outlineLevel="1" x14ac:dyDescent="0.2"/>
    <row r="34" spans="1:20" outlineLevel="1" x14ac:dyDescent="0.2"/>
    <row r="35" spans="1:20" outlineLevel="1" x14ac:dyDescent="0.2"/>
    <row r="36" spans="1:20" outlineLevel="1" x14ac:dyDescent="0.2"/>
    <row r="37" spans="1:20" outlineLevel="1" x14ac:dyDescent="0.2"/>
    <row r="38" spans="1:20" outlineLevel="1" x14ac:dyDescent="0.2"/>
    <row r="39" spans="1:20" outlineLevel="1" x14ac:dyDescent="0.2"/>
    <row r="40" spans="1:20" outlineLevel="1" x14ac:dyDescent="0.2"/>
    <row r="41" spans="1:20" outlineLevel="1" x14ac:dyDescent="0.2"/>
    <row r="42" spans="1:20" s="2" customFormat="1" outlineLevel="1" x14ac:dyDescent="0.2">
      <c r="A42"/>
    </row>
    <row r="43" spans="1:20" outlineLevel="1" x14ac:dyDescent="0.2"/>
    <row r="44" spans="1:20" outlineLevel="1" x14ac:dyDescent="0.2">
      <c r="A44" s="2"/>
    </row>
    <row r="45" spans="1:20" outlineLevel="1" x14ac:dyDescent="0.2"/>
    <row r="46" spans="1:20" outlineLevel="1" x14ac:dyDescent="0.2"/>
    <row r="47" spans="1:20" outlineLevel="1" x14ac:dyDescent="0.2"/>
    <row r="48" spans="1:20" ht="16" outlineLevel="1" x14ac:dyDescent="0.2">
      <c r="A48" s="37" t="s">
        <v>41</v>
      </c>
      <c r="B48" s="70" t="s">
        <v>42</v>
      </c>
      <c r="C48" s="70" t="s">
        <v>43</v>
      </c>
      <c r="D48" s="70" t="s">
        <v>44</v>
      </c>
      <c r="E48" s="70" t="s">
        <v>45</v>
      </c>
      <c r="F48" s="70" t="s">
        <v>46</v>
      </c>
      <c r="G48" s="70" t="s">
        <v>47</v>
      </c>
      <c r="H48" s="70" t="s">
        <v>48</v>
      </c>
      <c r="I48" s="70" t="s">
        <v>49</v>
      </c>
      <c r="J48" s="70" t="s">
        <v>50</v>
      </c>
      <c r="K48" s="77" t="s">
        <v>51</v>
      </c>
      <c r="L48" s="77" t="s">
        <v>52</v>
      </c>
      <c r="M48" s="77" t="s">
        <v>53</v>
      </c>
      <c r="N48" s="77" t="s">
        <v>54</v>
      </c>
      <c r="O48" s="77" t="s">
        <v>55</v>
      </c>
      <c r="P48" s="77" t="s">
        <v>56</v>
      </c>
      <c r="Q48" s="77" t="s">
        <v>57</v>
      </c>
      <c r="R48" s="77" t="s">
        <v>202</v>
      </c>
      <c r="S48" s="69" t="s">
        <v>203</v>
      </c>
      <c r="T48" s="69" t="s">
        <v>365</v>
      </c>
    </row>
    <row r="49" spans="1:20" ht="16" outlineLevel="1" x14ac:dyDescent="0.2">
      <c r="A49" s="35" t="s">
        <v>59</v>
      </c>
      <c r="B49" s="35">
        <v>258</v>
      </c>
      <c r="C49" s="35">
        <v>361</v>
      </c>
      <c r="D49" s="35">
        <v>371</v>
      </c>
      <c r="E49" s="35">
        <v>351</v>
      </c>
      <c r="F49" s="35">
        <v>288</v>
      </c>
      <c r="G49" s="35">
        <v>331</v>
      </c>
      <c r="H49" s="35">
        <v>409</v>
      </c>
      <c r="I49" s="35">
        <v>407</v>
      </c>
      <c r="J49" s="35">
        <v>414</v>
      </c>
      <c r="K49" s="35">
        <v>538</v>
      </c>
      <c r="L49" s="35">
        <v>471</v>
      </c>
      <c r="M49" s="35">
        <v>427</v>
      </c>
      <c r="N49" s="35">
        <v>384</v>
      </c>
      <c r="O49" s="35">
        <v>360</v>
      </c>
      <c r="P49" s="35">
        <v>347</v>
      </c>
      <c r="Q49" s="35">
        <v>293</v>
      </c>
      <c r="R49" s="35">
        <v>152</v>
      </c>
      <c r="S49" s="35">
        <v>55</v>
      </c>
      <c r="T49" s="35">
        <v>18</v>
      </c>
    </row>
    <row r="50" spans="1:20" ht="16" outlineLevel="1" x14ac:dyDescent="0.2">
      <c r="A50" s="35" t="s">
        <v>60</v>
      </c>
      <c r="B50" s="35">
        <f>B51-B49</f>
        <v>229</v>
      </c>
      <c r="C50" s="35">
        <f t="shared" ref="C50:T50" si="0">C51-C49</f>
        <v>311</v>
      </c>
      <c r="D50" s="35">
        <f t="shared" si="0"/>
        <v>341</v>
      </c>
      <c r="E50" s="35">
        <f t="shared" si="0"/>
        <v>360</v>
      </c>
      <c r="F50" s="35">
        <f t="shared" si="0"/>
        <v>311</v>
      </c>
      <c r="G50" s="35">
        <f t="shared" si="0"/>
        <v>316</v>
      </c>
      <c r="H50" s="35">
        <f t="shared" si="0"/>
        <v>380</v>
      </c>
      <c r="I50" s="35">
        <f t="shared" si="0"/>
        <v>401</v>
      </c>
      <c r="J50" s="35">
        <f t="shared" si="0"/>
        <v>472</v>
      </c>
      <c r="K50" s="35">
        <f t="shared" si="0"/>
        <v>547</v>
      </c>
      <c r="L50" s="35">
        <f t="shared" si="0"/>
        <v>536</v>
      </c>
      <c r="M50" s="35">
        <f t="shared" si="0"/>
        <v>449</v>
      </c>
      <c r="N50" s="35">
        <f t="shared" si="0"/>
        <v>385</v>
      </c>
      <c r="O50" s="35">
        <f t="shared" si="0"/>
        <v>423</v>
      </c>
      <c r="P50" s="35">
        <f t="shared" si="0"/>
        <v>457</v>
      </c>
      <c r="Q50" s="35">
        <f t="shared" si="0"/>
        <v>405</v>
      </c>
      <c r="R50" s="35">
        <f t="shared" si="0"/>
        <v>228</v>
      </c>
      <c r="S50" s="35">
        <f t="shared" si="0"/>
        <v>111</v>
      </c>
      <c r="T50" s="35">
        <f t="shared" si="0"/>
        <v>47</v>
      </c>
    </row>
    <row r="51" spans="1:20" ht="16" outlineLevel="1" x14ac:dyDescent="0.2">
      <c r="A51" s="35" t="s">
        <v>61</v>
      </c>
      <c r="B51" s="35">
        <v>487</v>
      </c>
      <c r="C51" s="35">
        <v>672</v>
      </c>
      <c r="D51" s="35">
        <v>712</v>
      </c>
      <c r="E51" s="35">
        <v>711</v>
      </c>
      <c r="F51" s="35">
        <v>599</v>
      </c>
      <c r="G51" s="35">
        <v>647</v>
      </c>
      <c r="H51" s="35">
        <v>789</v>
      </c>
      <c r="I51" s="35">
        <v>808</v>
      </c>
      <c r="J51" s="35">
        <v>886</v>
      </c>
      <c r="K51" s="35">
        <v>1085</v>
      </c>
      <c r="L51" s="35">
        <v>1007</v>
      </c>
      <c r="M51" s="35">
        <v>876</v>
      </c>
      <c r="N51" s="35">
        <v>769</v>
      </c>
      <c r="O51" s="35">
        <v>783</v>
      </c>
      <c r="P51" s="35">
        <v>804</v>
      </c>
      <c r="Q51" s="35">
        <v>698</v>
      </c>
      <c r="R51" s="35">
        <v>380</v>
      </c>
      <c r="S51" s="35">
        <v>166</v>
      </c>
      <c r="T51" s="35">
        <v>65</v>
      </c>
    </row>
    <row r="52" spans="1:20" outlineLevel="1" x14ac:dyDescent="0.2"/>
    <row r="53" spans="1:20" outlineLevel="1" x14ac:dyDescent="0.2">
      <c r="A53" s="105" t="e" vm="4">
        <v>#VALUE!</v>
      </c>
      <c r="B53" s="105"/>
      <c r="C53" s="105"/>
      <c r="D53" s="105"/>
      <c r="E53" s="105"/>
      <c r="F53" s="105"/>
      <c r="G53" s="105"/>
    </row>
    <row r="54" spans="1:20" outlineLevel="1" x14ac:dyDescent="0.2">
      <c r="A54" s="105"/>
      <c r="B54" s="105"/>
      <c r="C54" s="105"/>
      <c r="D54" s="105"/>
      <c r="E54" s="105"/>
      <c r="F54" s="105"/>
      <c r="G54" s="105"/>
    </row>
    <row r="55" spans="1:20" outlineLevel="1" x14ac:dyDescent="0.2">
      <c r="A55" s="105"/>
      <c r="B55" s="105"/>
      <c r="C55" s="105"/>
      <c r="D55" s="105"/>
      <c r="E55" s="105"/>
      <c r="F55" s="105"/>
      <c r="G55" s="105"/>
    </row>
    <row r="56" spans="1:20" outlineLevel="1" x14ac:dyDescent="0.2">
      <c r="A56" s="105"/>
      <c r="B56" s="105"/>
      <c r="C56" s="105"/>
      <c r="D56" s="105"/>
      <c r="E56" s="105"/>
      <c r="F56" s="105"/>
      <c r="G56" s="105"/>
    </row>
    <row r="57" spans="1:20" outlineLevel="1" x14ac:dyDescent="0.2">
      <c r="A57" s="105"/>
      <c r="B57" s="105"/>
      <c r="C57" s="105"/>
      <c r="D57" s="105"/>
      <c r="E57" s="105"/>
      <c r="F57" s="105"/>
      <c r="G57" s="105"/>
    </row>
    <row r="58" spans="1:20" outlineLevel="1" x14ac:dyDescent="0.2">
      <c r="A58" s="105"/>
      <c r="B58" s="105"/>
      <c r="C58" s="105"/>
      <c r="D58" s="105"/>
      <c r="E58" s="105"/>
      <c r="F58" s="105"/>
      <c r="G58" s="105"/>
    </row>
    <row r="59" spans="1:20" outlineLevel="1" x14ac:dyDescent="0.2">
      <c r="A59" s="105"/>
      <c r="B59" s="105"/>
      <c r="C59" s="105"/>
      <c r="D59" s="105"/>
      <c r="E59" s="105"/>
      <c r="F59" s="105"/>
      <c r="G59" s="105"/>
    </row>
    <row r="60" spans="1:20" outlineLevel="1" x14ac:dyDescent="0.2">
      <c r="A60" s="105"/>
      <c r="B60" s="105"/>
      <c r="C60" s="105"/>
      <c r="D60" s="105"/>
      <c r="E60" s="105"/>
      <c r="F60" s="105"/>
      <c r="G60" s="105"/>
    </row>
    <row r="61" spans="1:20" outlineLevel="1" x14ac:dyDescent="0.2">
      <c r="A61" s="105"/>
      <c r="B61" s="105"/>
      <c r="C61" s="105"/>
      <c r="D61" s="105"/>
      <c r="E61" s="105"/>
      <c r="F61" s="105"/>
      <c r="G61" s="105"/>
    </row>
    <row r="62" spans="1:20" outlineLevel="1" x14ac:dyDescent="0.2">
      <c r="A62" s="105"/>
      <c r="B62" s="105"/>
      <c r="C62" s="105"/>
      <c r="D62" s="105"/>
      <c r="E62" s="105"/>
      <c r="F62" s="105"/>
      <c r="G62" s="105"/>
    </row>
    <row r="63" spans="1:20" outlineLevel="1" x14ac:dyDescent="0.2">
      <c r="A63" s="105"/>
      <c r="B63" s="105"/>
      <c r="C63" s="105"/>
      <c r="D63" s="105"/>
      <c r="E63" s="105"/>
      <c r="F63" s="105"/>
      <c r="G63" s="105"/>
    </row>
    <row r="64" spans="1:20" outlineLevel="1" x14ac:dyDescent="0.2">
      <c r="A64" s="105"/>
      <c r="B64" s="105"/>
      <c r="C64" s="105"/>
      <c r="D64" s="105"/>
      <c r="E64" s="105"/>
      <c r="F64" s="105"/>
      <c r="G64" s="105"/>
    </row>
    <row r="65" spans="1:7" outlineLevel="1" x14ac:dyDescent="0.2">
      <c r="A65" s="105"/>
      <c r="B65" s="105"/>
      <c r="C65" s="105"/>
      <c r="D65" s="105"/>
      <c r="E65" s="105"/>
      <c r="F65" s="105"/>
      <c r="G65" s="105"/>
    </row>
    <row r="66" spans="1:7" outlineLevel="1" x14ac:dyDescent="0.2">
      <c r="A66" s="105"/>
      <c r="B66" s="105"/>
      <c r="C66" s="105"/>
      <c r="D66" s="105"/>
      <c r="E66" s="105"/>
      <c r="F66" s="105"/>
      <c r="G66" s="105"/>
    </row>
    <row r="67" spans="1:7" outlineLevel="1" x14ac:dyDescent="0.2"/>
    <row r="68" spans="1:7" ht="16" outlineLevel="1" x14ac:dyDescent="0.2">
      <c r="A68" s="37" t="s">
        <v>62</v>
      </c>
      <c r="B68" s="35" t="s">
        <v>366</v>
      </c>
      <c r="C68" s="35" t="s">
        <v>367</v>
      </c>
      <c r="D68" s="35" t="s">
        <v>368</v>
      </c>
      <c r="E68" s="35" t="s">
        <v>369</v>
      </c>
      <c r="F68" s="35" t="s">
        <v>370</v>
      </c>
      <c r="G68" s="35" t="s">
        <v>371</v>
      </c>
    </row>
    <row r="69" spans="1:7" ht="16" outlineLevel="1" x14ac:dyDescent="0.2">
      <c r="A69" s="35" t="s">
        <v>63</v>
      </c>
      <c r="B69" s="35">
        <v>972</v>
      </c>
      <c r="C69" s="35">
        <v>64</v>
      </c>
      <c r="D69" s="35">
        <v>156</v>
      </c>
      <c r="E69" s="35">
        <v>360</v>
      </c>
      <c r="F69" s="35">
        <v>81</v>
      </c>
      <c r="G69" s="35">
        <v>583</v>
      </c>
    </row>
    <row r="70" spans="1:7" ht="16" outlineLevel="1" x14ac:dyDescent="0.2">
      <c r="A70" s="35" t="s">
        <v>372</v>
      </c>
      <c r="B70" s="35">
        <v>8851</v>
      </c>
      <c r="C70" s="35">
        <v>126</v>
      </c>
      <c r="D70" s="35">
        <v>2122</v>
      </c>
      <c r="E70" s="35">
        <v>91</v>
      </c>
      <c r="F70" s="35">
        <v>548</v>
      </c>
      <c r="G70" s="35">
        <v>540</v>
      </c>
    </row>
    <row r="71" spans="1:7" ht="16" x14ac:dyDescent="0.2">
      <c r="A71" s="35" t="s">
        <v>65</v>
      </c>
      <c r="B71" s="35">
        <v>911</v>
      </c>
      <c r="C71" s="35">
        <v>198</v>
      </c>
      <c r="D71" s="35">
        <v>1361</v>
      </c>
      <c r="E71" s="35">
        <v>25</v>
      </c>
      <c r="F71" s="35">
        <v>673</v>
      </c>
      <c r="G71" s="35">
        <v>93</v>
      </c>
    </row>
    <row r="73" spans="1:7" ht="24" collapsed="1" x14ac:dyDescent="0.3">
      <c r="A73" s="1" t="s">
        <v>66</v>
      </c>
    </row>
    <row r="74" spans="1:7" outlineLevel="1" x14ac:dyDescent="0.2"/>
    <row r="75" spans="1:7" outlineLevel="1" x14ac:dyDescent="0.2"/>
    <row r="76" spans="1:7" outlineLevel="1" x14ac:dyDescent="0.2"/>
    <row r="77" spans="1:7" outlineLevel="1" x14ac:dyDescent="0.2"/>
    <row r="78" spans="1:7" outlineLevel="1" x14ac:dyDescent="0.2"/>
    <row r="79" spans="1:7" outlineLevel="1" x14ac:dyDescent="0.2"/>
    <row r="80" spans="1:7" outlineLevel="1" x14ac:dyDescent="0.2"/>
    <row r="81" spans="1:9" outlineLevel="1" x14ac:dyDescent="0.2"/>
    <row r="82" spans="1:9" outlineLevel="1" x14ac:dyDescent="0.2"/>
    <row r="83" spans="1:9" ht="16" outlineLevel="1" x14ac:dyDescent="0.2">
      <c r="A83" s="35" t="s">
        <v>37</v>
      </c>
      <c r="B83" s="35">
        <v>1970</v>
      </c>
      <c r="C83" s="35">
        <v>1995</v>
      </c>
      <c r="D83" s="35">
        <v>2020</v>
      </c>
      <c r="E83" s="35"/>
      <c r="F83" s="35"/>
      <c r="G83" s="35"/>
      <c r="H83" s="35"/>
      <c r="I83" s="35"/>
    </row>
    <row r="84" spans="1:9" ht="16" outlineLevel="1" x14ac:dyDescent="0.2">
      <c r="A84" s="35" t="s">
        <v>67</v>
      </c>
      <c r="B84" s="35">
        <v>0</v>
      </c>
      <c r="C84" s="35">
        <v>0</v>
      </c>
      <c r="D84" s="35">
        <v>0</v>
      </c>
      <c r="E84" s="35"/>
      <c r="F84" s="35"/>
      <c r="G84" s="35"/>
      <c r="H84" s="35"/>
      <c r="I84" s="35"/>
    </row>
    <row r="85" spans="1:9" ht="16" outlineLevel="1" x14ac:dyDescent="0.2">
      <c r="A85" s="35" t="s">
        <v>68</v>
      </c>
      <c r="B85" s="35" t="s">
        <v>373</v>
      </c>
      <c r="C85" s="35" t="s">
        <v>374</v>
      </c>
      <c r="D85" s="35" t="s">
        <v>375</v>
      </c>
      <c r="E85" s="35"/>
      <c r="F85" s="35"/>
      <c r="G85" s="35"/>
      <c r="H85" s="35"/>
      <c r="I85" s="35"/>
    </row>
    <row r="86" spans="1:9" outlineLevel="1" x14ac:dyDescent="0.2"/>
    <row r="87" spans="1:9" outlineLevel="1" x14ac:dyDescent="0.2"/>
    <row r="88" spans="1:9" outlineLevel="1" x14ac:dyDescent="0.2"/>
    <row r="89" spans="1:9" outlineLevel="1" x14ac:dyDescent="0.2"/>
    <row r="90" spans="1:9" outlineLevel="1" x14ac:dyDescent="0.2"/>
    <row r="91" spans="1:9" outlineLevel="1" x14ac:dyDescent="0.2"/>
    <row r="92" spans="1:9" outlineLevel="1" x14ac:dyDescent="0.2"/>
    <row r="93" spans="1:9" outlineLevel="1" x14ac:dyDescent="0.2"/>
    <row r="94" spans="1:9" outlineLevel="1" x14ac:dyDescent="0.2"/>
    <row r="95" spans="1:9" outlineLevel="1" x14ac:dyDescent="0.2"/>
    <row r="96" spans="1:9" outlineLevel="1" x14ac:dyDescent="0.2"/>
    <row r="97" spans="1:9" outlineLevel="1" x14ac:dyDescent="0.2"/>
    <row r="98" spans="1:9" outlineLevel="1" x14ac:dyDescent="0.2"/>
    <row r="99" spans="1:9" outlineLevel="1" x14ac:dyDescent="0.2"/>
    <row r="100" spans="1:9" ht="16" outlineLevel="1" x14ac:dyDescent="0.2">
      <c r="A100" s="35" t="s">
        <v>77</v>
      </c>
      <c r="B100" s="35" t="s">
        <v>79</v>
      </c>
      <c r="C100" s="35" t="s">
        <v>215</v>
      </c>
      <c r="D100" s="35"/>
    </row>
    <row r="101" spans="1:9" ht="16" outlineLevel="1" x14ac:dyDescent="0.2">
      <c r="A101" s="35" t="s">
        <v>81</v>
      </c>
      <c r="B101" s="35">
        <v>10</v>
      </c>
      <c r="C101" s="35">
        <v>5</v>
      </c>
      <c r="D101" s="35"/>
    </row>
    <row r="102" spans="1:9" ht="16" outlineLevel="1" x14ac:dyDescent="0.2">
      <c r="A102" s="35" t="s">
        <v>82</v>
      </c>
      <c r="B102" s="35">
        <v>8</v>
      </c>
      <c r="C102" s="69" t="s">
        <v>376</v>
      </c>
      <c r="D102" s="35"/>
    </row>
    <row r="103" spans="1:9" ht="16" outlineLevel="1" x14ac:dyDescent="0.2">
      <c r="A103" s="35" t="s">
        <v>83</v>
      </c>
      <c r="B103" s="69" t="s">
        <v>377</v>
      </c>
      <c r="C103" s="69" t="s">
        <v>378</v>
      </c>
      <c r="D103" s="35"/>
    </row>
    <row r="104" spans="1:9" outlineLevel="1" x14ac:dyDescent="0.2"/>
    <row r="105" spans="1:9" ht="68" outlineLevel="1" x14ac:dyDescent="0.2">
      <c r="A105" s="80" t="s">
        <v>84</v>
      </c>
      <c r="B105" s="80" t="s">
        <v>85</v>
      </c>
      <c r="C105" s="80" t="s">
        <v>86</v>
      </c>
      <c r="D105" s="80" t="s">
        <v>87</v>
      </c>
      <c r="E105" s="80" t="s">
        <v>88</v>
      </c>
      <c r="F105" s="80" t="s">
        <v>89</v>
      </c>
      <c r="G105" s="80" t="s">
        <v>90</v>
      </c>
      <c r="H105" s="80" t="s">
        <v>91</v>
      </c>
      <c r="I105" s="80" t="s">
        <v>515</v>
      </c>
    </row>
    <row r="106" spans="1:9" ht="16" outlineLevel="1" x14ac:dyDescent="0.2">
      <c r="A106" s="69" t="s">
        <v>93</v>
      </c>
      <c r="B106" s="69" t="s">
        <v>489</v>
      </c>
      <c r="C106" s="69">
        <v>5</v>
      </c>
      <c r="D106" s="69">
        <v>20</v>
      </c>
      <c r="E106" s="69">
        <v>20</v>
      </c>
      <c r="F106" s="69">
        <v>30</v>
      </c>
      <c r="G106" s="69">
        <v>15</v>
      </c>
      <c r="H106" s="69">
        <v>10</v>
      </c>
      <c r="I106" s="69">
        <v>50000</v>
      </c>
    </row>
    <row r="107" spans="1:9" ht="16" outlineLevel="1" x14ac:dyDescent="0.2">
      <c r="A107" s="69" t="s">
        <v>97</v>
      </c>
      <c r="B107" s="69" t="s">
        <v>490</v>
      </c>
      <c r="C107" s="69">
        <v>3</v>
      </c>
      <c r="D107" s="69">
        <v>15</v>
      </c>
      <c r="E107" s="69">
        <v>15</v>
      </c>
      <c r="F107" s="69">
        <v>25</v>
      </c>
      <c r="G107" s="69">
        <v>10</v>
      </c>
      <c r="H107" s="69">
        <v>8</v>
      </c>
      <c r="I107" s="69">
        <v>40000</v>
      </c>
    </row>
    <row r="108" spans="1:9" ht="16" outlineLevel="1" x14ac:dyDescent="0.2">
      <c r="A108" s="69" t="s">
        <v>100</v>
      </c>
      <c r="B108" s="69" t="s">
        <v>491</v>
      </c>
      <c r="C108" s="69">
        <v>10</v>
      </c>
      <c r="D108" s="69">
        <v>30</v>
      </c>
      <c r="E108" s="69">
        <v>25</v>
      </c>
      <c r="F108" s="69">
        <v>20</v>
      </c>
      <c r="G108" s="69">
        <v>10</v>
      </c>
      <c r="H108" s="69">
        <v>5</v>
      </c>
      <c r="I108" s="69">
        <v>60000</v>
      </c>
    </row>
    <row r="109" spans="1:9" outlineLevel="1" x14ac:dyDescent="0.2">
      <c r="C109" s="3"/>
      <c r="D109" s="3"/>
    </row>
    <row r="112" spans="1:9" ht="25" thickBot="1" x14ac:dyDescent="0.35">
      <c r="A112" s="1" t="s">
        <v>140</v>
      </c>
    </row>
    <row r="113" spans="1:6" ht="16" outlineLevel="1" thickTop="1" x14ac:dyDescent="0.2"/>
    <row r="114" spans="1:6" outlineLevel="1" x14ac:dyDescent="0.2"/>
    <row r="115" spans="1:6" outlineLevel="1" x14ac:dyDescent="0.2"/>
    <row r="116" spans="1:6" outlineLevel="1" x14ac:dyDescent="0.2"/>
    <row r="117" spans="1:6" outlineLevel="1" x14ac:dyDescent="0.2"/>
    <row r="118" spans="1:6" outlineLevel="1" x14ac:dyDescent="0.2"/>
    <row r="119" spans="1:6" outlineLevel="1" x14ac:dyDescent="0.2"/>
    <row r="120" spans="1:6" outlineLevel="1" x14ac:dyDescent="0.2"/>
    <row r="121" spans="1:6" outlineLevel="1" x14ac:dyDescent="0.2"/>
    <row r="122" spans="1:6" outlineLevel="1" x14ac:dyDescent="0.2"/>
    <row r="123" spans="1:6" outlineLevel="1" x14ac:dyDescent="0.2"/>
    <row r="124" spans="1:6" outlineLevel="1" x14ac:dyDescent="0.2"/>
    <row r="125" spans="1:6" outlineLevel="1" x14ac:dyDescent="0.2"/>
    <row r="126" spans="1:6" outlineLevel="1" x14ac:dyDescent="0.2"/>
    <row r="127" spans="1:6" ht="16" outlineLevel="1" x14ac:dyDescent="0.2">
      <c r="A127" s="35" t="s">
        <v>37</v>
      </c>
      <c r="B127" s="35">
        <v>2019</v>
      </c>
      <c r="C127" s="35">
        <v>2020</v>
      </c>
      <c r="D127" s="35">
        <v>2021</v>
      </c>
      <c r="E127" s="35">
        <v>2022</v>
      </c>
      <c r="F127" s="35">
        <v>2023</v>
      </c>
    </row>
    <row r="128" spans="1:6" ht="16" outlineLevel="1" x14ac:dyDescent="0.2">
      <c r="A128" s="35" t="s">
        <v>141</v>
      </c>
      <c r="B128" s="41">
        <v>500000</v>
      </c>
      <c r="C128" s="41">
        <v>350000</v>
      </c>
      <c r="D128" s="41">
        <v>425000</v>
      </c>
      <c r="E128" s="41">
        <v>490000</v>
      </c>
      <c r="F128" s="41">
        <v>510000</v>
      </c>
    </row>
    <row r="129" spans="1:4" outlineLevel="1" x14ac:dyDescent="0.2"/>
    <row r="130" spans="1:4" outlineLevel="1" x14ac:dyDescent="0.2"/>
    <row r="131" spans="1:4" outlineLevel="1" x14ac:dyDescent="0.2"/>
    <row r="132" spans="1:4" outlineLevel="1" x14ac:dyDescent="0.2"/>
    <row r="133" spans="1:4" outlineLevel="1" x14ac:dyDescent="0.2"/>
    <row r="134" spans="1:4" outlineLevel="1" x14ac:dyDescent="0.2"/>
    <row r="135" spans="1:4" outlineLevel="1" x14ac:dyDescent="0.2"/>
    <row r="136" spans="1:4" outlineLevel="1" x14ac:dyDescent="0.2"/>
    <row r="137" spans="1:4" outlineLevel="1" x14ac:dyDescent="0.2"/>
    <row r="138" spans="1:4" outlineLevel="1" x14ac:dyDescent="0.2"/>
    <row r="139" spans="1:4" outlineLevel="1" x14ac:dyDescent="0.2"/>
    <row r="140" spans="1:4" outlineLevel="1" x14ac:dyDescent="0.2"/>
    <row r="141" spans="1:4" outlineLevel="1" x14ac:dyDescent="0.2"/>
    <row r="142" spans="1:4" outlineLevel="1" x14ac:dyDescent="0.2"/>
    <row r="143" spans="1:4" outlineLevel="1" x14ac:dyDescent="0.2"/>
    <row r="144" spans="1:4" ht="16" outlineLevel="1" x14ac:dyDescent="0.2">
      <c r="A144" s="69" t="s">
        <v>142</v>
      </c>
      <c r="B144" s="69" t="s">
        <v>143</v>
      </c>
      <c r="C144" s="69" t="s">
        <v>144</v>
      </c>
      <c r="D144" s="69" t="s">
        <v>145</v>
      </c>
    </row>
    <row r="145" spans="1:4" ht="16" outlineLevel="1" x14ac:dyDescent="0.2">
      <c r="A145" s="69" t="s">
        <v>141</v>
      </c>
      <c r="B145" s="85">
        <v>120000</v>
      </c>
      <c r="C145" s="85">
        <v>110000</v>
      </c>
      <c r="D145" s="85">
        <v>95000</v>
      </c>
    </row>
    <row r="146" spans="1:4" outlineLevel="1" x14ac:dyDescent="0.2"/>
    <row r="147" spans="1:4" outlineLevel="1" x14ac:dyDescent="0.2"/>
    <row r="148" spans="1:4" outlineLevel="1" x14ac:dyDescent="0.2"/>
    <row r="149" spans="1:4" outlineLevel="1" x14ac:dyDescent="0.2"/>
    <row r="150" spans="1:4" outlineLevel="1" x14ac:dyDescent="0.2"/>
    <row r="151" spans="1:4" outlineLevel="1" x14ac:dyDescent="0.2"/>
    <row r="152" spans="1:4" outlineLevel="1" x14ac:dyDescent="0.2"/>
    <row r="153" spans="1:4" outlineLevel="1" x14ac:dyDescent="0.2"/>
    <row r="154" spans="1:4" outlineLevel="1" x14ac:dyDescent="0.2"/>
    <row r="155" spans="1:4" outlineLevel="1" x14ac:dyDescent="0.2"/>
    <row r="156" spans="1:4" outlineLevel="1" x14ac:dyDescent="0.2"/>
    <row r="157" spans="1:4" outlineLevel="1" x14ac:dyDescent="0.2"/>
    <row r="158" spans="1:4" outlineLevel="1" x14ac:dyDescent="0.2"/>
    <row r="159" spans="1:4" outlineLevel="1" x14ac:dyDescent="0.2"/>
    <row r="160" spans="1:4" outlineLevel="1" x14ac:dyDescent="0.2"/>
    <row r="161" spans="1:13" outlineLevel="1" x14ac:dyDescent="0.2"/>
    <row r="162" spans="1:13" ht="16" outlineLevel="1" x14ac:dyDescent="0.2">
      <c r="A162" s="35" t="s">
        <v>161</v>
      </c>
      <c r="B162" s="35">
        <v>1</v>
      </c>
      <c r="C162" s="35">
        <v>2</v>
      </c>
      <c r="D162" s="35">
        <v>3</v>
      </c>
      <c r="E162" s="35">
        <v>4</v>
      </c>
      <c r="F162" s="35">
        <v>5</v>
      </c>
      <c r="G162" s="35">
        <v>6</v>
      </c>
      <c r="H162" s="35">
        <v>7</v>
      </c>
      <c r="I162" s="35">
        <v>8</v>
      </c>
      <c r="J162" s="35">
        <v>9</v>
      </c>
      <c r="K162" s="35">
        <v>10</v>
      </c>
      <c r="L162" s="35">
        <v>11</v>
      </c>
      <c r="M162" s="35">
        <v>12</v>
      </c>
    </row>
    <row r="163" spans="1:13" ht="16" outlineLevel="1" x14ac:dyDescent="0.2">
      <c r="A163" s="35" t="s">
        <v>162</v>
      </c>
      <c r="B163" s="42">
        <v>40000</v>
      </c>
      <c r="C163" s="42">
        <v>38000</v>
      </c>
      <c r="D163" s="42">
        <v>45000</v>
      </c>
      <c r="E163" s="42">
        <v>47000</v>
      </c>
      <c r="F163" s="42">
        <v>48000</v>
      </c>
      <c r="G163" s="42">
        <v>50000</v>
      </c>
      <c r="H163" s="42">
        <v>52000</v>
      </c>
      <c r="I163" s="42">
        <v>53000</v>
      </c>
      <c r="J163" s="42">
        <v>49000</v>
      </c>
      <c r="K163" s="42">
        <v>48000</v>
      </c>
      <c r="L163" s="42">
        <v>46000</v>
      </c>
      <c r="M163" s="42">
        <v>44000</v>
      </c>
    </row>
    <row r="164" spans="1:13" outlineLevel="1" x14ac:dyDescent="0.2"/>
    <row r="165" spans="1:13" outlineLevel="1" x14ac:dyDescent="0.2"/>
    <row r="166" spans="1:13" outlineLevel="1" x14ac:dyDescent="0.2"/>
    <row r="167" spans="1:13" outlineLevel="1" x14ac:dyDescent="0.2"/>
    <row r="168" spans="1:13" outlineLevel="1" x14ac:dyDescent="0.2"/>
    <row r="169" spans="1:13" outlineLevel="1" x14ac:dyDescent="0.2"/>
    <row r="170" spans="1:13" outlineLevel="1" x14ac:dyDescent="0.2"/>
    <row r="171" spans="1:13" outlineLevel="1" x14ac:dyDescent="0.2"/>
    <row r="172" spans="1:13" outlineLevel="1" x14ac:dyDescent="0.2"/>
    <row r="173" spans="1:13" outlineLevel="1" x14ac:dyDescent="0.2"/>
    <row r="174" spans="1:13" outlineLevel="1" x14ac:dyDescent="0.2"/>
    <row r="175" spans="1:13" outlineLevel="1" x14ac:dyDescent="0.2"/>
    <row r="176" spans="1:13" outlineLevel="1" x14ac:dyDescent="0.2"/>
    <row r="177" spans="1:25" outlineLevel="1" x14ac:dyDescent="0.2"/>
    <row r="178" spans="1:25" outlineLevel="1" x14ac:dyDescent="0.2"/>
    <row r="179" spans="1:25" outlineLevel="1" x14ac:dyDescent="0.2"/>
    <row r="180" spans="1:25" ht="16" outlineLevel="1" x14ac:dyDescent="0.2">
      <c r="A180" s="35" t="s">
        <v>161</v>
      </c>
      <c r="B180" s="35">
        <v>0</v>
      </c>
      <c r="C180" s="35">
        <v>1</v>
      </c>
      <c r="D180" s="35">
        <v>2</v>
      </c>
      <c r="E180" s="35">
        <v>3</v>
      </c>
      <c r="F180" s="35">
        <v>4</v>
      </c>
      <c r="G180" s="35">
        <v>5</v>
      </c>
      <c r="H180" s="35">
        <v>6</v>
      </c>
      <c r="I180" s="35">
        <v>7</v>
      </c>
      <c r="J180" s="35">
        <v>8</v>
      </c>
      <c r="K180" s="35">
        <v>9</v>
      </c>
      <c r="L180" s="35">
        <v>10</v>
      </c>
      <c r="M180" s="35">
        <v>11</v>
      </c>
      <c r="N180" s="35">
        <v>12</v>
      </c>
      <c r="O180" s="35">
        <v>13</v>
      </c>
      <c r="P180" s="35">
        <v>14</v>
      </c>
      <c r="Q180" s="35">
        <v>15</v>
      </c>
      <c r="R180" s="35">
        <v>16</v>
      </c>
      <c r="S180" s="35">
        <v>17</v>
      </c>
      <c r="T180" s="35">
        <v>18</v>
      </c>
      <c r="U180" s="35">
        <v>19</v>
      </c>
      <c r="V180" s="35">
        <v>20</v>
      </c>
      <c r="W180" s="35">
        <v>21</v>
      </c>
      <c r="X180" s="35">
        <v>22</v>
      </c>
      <c r="Y180" s="35">
        <v>23</v>
      </c>
    </row>
    <row r="181" spans="1:25" ht="16" x14ac:dyDescent="0.2">
      <c r="A181" s="35" t="s">
        <v>162</v>
      </c>
      <c r="B181" s="43">
        <v>0</v>
      </c>
      <c r="C181" s="43">
        <v>0</v>
      </c>
      <c r="D181" s="43">
        <v>0</v>
      </c>
      <c r="E181" s="43">
        <v>0</v>
      </c>
      <c r="F181" s="43">
        <v>300</v>
      </c>
      <c r="G181" s="43">
        <v>200</v>
      </c>
      <c r="H181" s="43">
        <v>500</v>
      </c>
      <c r="I181" s="43">
        <v>150</v>
      </c>
      <c r="J181" s="43">
        <v>300</v>
      </c>
      <c r="K181" s="43">
        <v>400</v>
      </c>
      <c r="L181" s="43">
        <v>450</v>
      </c>
      <c r="M181" s="43">
        <v>500</v>
      </c>
      <c r="N181" s="43">
        <v>520</v>
      </c>
      <c r="O181" s="43">
        <v>540</v>
      </c>
      <c r="P181" s="43">
        <v>530</v>
      </c>
      <c r="Q181" s="43">
        <v>520</v>
      </c>
      <c r="R181" s="35">
        <v>510</v>
      </c>
      <c r="S181" s="35">
        <v>500</v>
      </c>
      <c r="T181" s="35">
        <v>480</v>
      </c>
      <c r="U181" s="35">
        <v>460</v>
      </c>
      <c r="V181" s="35">
        <v>440</v>
      </c>
      <c r="W181" s="35">
        <v>420</v>
      </c>
      <c r="X181" s="35">
        <v>400</v>
      </c>
      <c r="Y181" s="35">
        <v>150</v>
      </c>
    </row>
    <row r="183" spans="1:25" ht="25" thickBot="1" x14ac:dyDescent="0.35">
      <c r="A183" s="1" t="s">
        <v>163</v>
      </c>
    </row>
    <row r="184" spans="1:25" ht="16" outlineLevel="1" thickTop="1" x14ac:dyDescent="0.2"/>
    <row r="185" spans="1:25" outlineLevel="1" x14ac:dyDescent="0.2"/>
    <row r="186" spans="1:25" outlineLevel="1" x14ac:dyDescent="0.2"/>
    <row r="187" spans="1:25" outlineLevel="1" x14ac:dyDescent="0.2"/>
    <row r="188" spans="1:25" outlineLevel="1" x14ac:dyDescent="0.2"/>
    <row r="189" spans="1:25" outlineLevel="1" x14ac:dyDescent="0.2"/>
    <row r="190" spans="1:25" outlineLevel="1" x14ac:dyDescent="0.2"/>
    <row r="191" spans="1:25" outlineLevel="1" x14ac:dyDescent="0.2"/>
    <row r="192" spans="1:25" outlineLevel="1" x14ac:dyDescent="0.2"/>
    <row r="193" spans="1:8" outlineLevel="1" x14ac:dyDescent="0.2"/>
    <row r="194" spans="1:8" outlineLevel="1" x14ac:dyDescent="0.2"/>
    <row r="195" spans="1:8" outlineLevel="1" x14ac:dyDescent="0.2"/>
    <row r="196" spans="1:8" outlineLevel="1" x14ac:dyDescent="0.2"/>
    <row r="197" spans="1:8" outlineLevel="1" x14ac:dyDescent="0.2"/>
    <row r="198" spans="1:8" ht="16" outlineLevel="1" x14ac:dyDescent="0.2">
      <c r="A198" s="35" t="s">
        <v>37</v>
      </c>
      <c r="B198" s="35">
        <v>2019</v>
      </c>
      <c r="C198" s="35">
        <v>2020</v>
      </c>
      <c r="D198" s="35">
        <v>2021</v>
      </c>
      <c r="E198" s="35">
        <v>2022</v>
      </c>
      <c r="F198" s="35">
        <v>2023</v>
      </c>
    </row>
    <row r="199" spans="1:8" ht="16" outlineLevel="1" x14ac:dyDescent="0.2">
      <c r="A199" s="35" t="s">
        <v>164</v>
      </c>
      <c r="B199" s="82">
        <v>79290.956804265414</v>
      </c>
      <c r="C199" s="82">
        <v>86106.302328487523</v>
      </c>
      <c r="D199" s="82">
        <v>93035.188653309</v>
      </c>
      <c r="E199" s="82">
        <v>111229.43308201774</v>
      </c>
      <c r="F199" s="82">
        <v>122006.08155954513</v>
      </c>
    </row>
    <row r="200" spans="1:8" ht="16" outlineLevel="1" x14ac:dyDescent="0.2">
      <c r="A200" s="35" t="s">
        <v>165</v>
      </c>
      <c r="B200" s="82">
        <v>162890.4069646353</v>
      </c>
      <c r="C200" s="82">
        <v>152604.61532053151</v>
      </c>
      <c r="D200" s="82">
        <v>156454.03424001331</v>
      </c>
      <c r="E200" s="82">
        <v>216555.58795351355</v>
      </c>
      <c r="F200" s="82">
        <v>210935.93535218894</v>
      </c>
      <c r="H200" s="89"/>
    </row>
    <row r="201" spans="1:8" ht="16" outlineLevel="1" x14ac:dyDescent="0.2">
      <c r="A201" s="35" t="s">
        <v>166</v>
      </c>
      <c r="B201" s="82">
        <v>25609.07235389678</v>
      </c>
      <c r="C201" s="82">
        <v>30866.330653559377</v>
      </c>
      <c r="D201" s="82">
        <v>33195.484650310325</v>
      </c>
      <c r="E201" s="82">
        <v>27502.436789269796</v>
      </c>
      <c r="F201" s="82">
        <v>30461.448744116296</v>
      </c>
    </row>
    <row r="202" spans="1:8" ht="16" outlineLevel="1" x14ac:dyDescent="0.2">
      <c r="A202" s="35" t="s">
        <v>167</v>
      </c>
      <c r="B202" s="82">
        <v>267790.43612279749</v>
      </c>
      <c r="C202" s="82">
        <v>269577.2483025784</v>
      </c>
      <c r="D202" s="82">
        <v>282684.42537593201</v>
      </c>
      <c r="E202" s="82">
        <v>355287.45782480109</v>
      </c>
      <c r="F202" s="82">
        <v>363403.46565585036</v>
      </c>
    </row>
    <row r="203" spans="1:8" outlineLevel="1" x14ac:dyDescent="0.2"/>
    <row r="204" spans="1:8" outlineLevel="1" x14ac:dyDescent="0.2"/>
    <row r="205" spans="1:8" outlineLevel="1" x14ac:dyDescent="0.2"/>
    <row r="206" spans="1:8" outlineLevel="1" x14ac:dyDescent="0.2"/>
    <row r="207" spans="1:8" outlineLevel="1" x14ac:dyDescent="0.2"/>
    <row r="208" spans="1:8" outlineLevel="1" x14ac:dyDescent="0.2"/>
    <row r="209" spans="1:6" outlineLevel="1" x14ac:dyDescent="0.2"/>
    <row r="210" spans="1:6" outlineLevel="1" x14ac:dyDescent="0.2"/>
    <row r="211" spans="1:6" outlineLevel="1" x14ac:dyDescent="0.2"/>
    <row r="212" spans="1:6" outlineLevel="1" x14ac:dyDescent="0.2"/>
    <row r="213" spans="1:6" outlineLevel="1" x14ac:dyDescent="0.2"/>
    <row r="214" spans="1:6" outlineLevel="1" x14ac:dyDescent="0.2"/>
    <row r="215" spans="1:6" outlineLevel="1" x14ac:dyDescent="0.2"/>
    <row r="216" spans="1:6" outlineLevel="1" x14ac:dyDescent="0.2"/>
    <row r="217" spans="1:6" ht="16" outlineLevel="1" x14ac:dyDescent="0.2">
      <c r="A217" s="35" t="s">
        <v>37</v>
      </c>
      <c r="B217" s="35">
        <v>2019</v>
      </c>
      <c r="C217" s="35">
        <v>2020</v>
      </c>
      <c r="D217" s="35">
        <v>2021</v>
      </c>
      <c r="E217" s="35">
        <v>2022</v>
      </c>
      <c r="F217" s="35">
        <v>2023</v>
      </c>
    </row>
    <row r="218" spans="1:6" ht="16" outlineLevel="1" x14ac:dyDescent="0.2">
      <c r="A218" s="35" t="s">
        <v>168</v>
      </c>
      <c r="B218" s="88">
        <v>87008</v>
      </c>
      <c r="C218" s="82">
        <v>67465.280959720083</v>
      </c>
      <c r="D218" s="82">
        <v>75099.804223768064</v>
      </c>
      <c r="E218" s="82">
        <v>94178.447952680464</v>
      </c>
      <c r="F218" s="82">
        <v>93770.858499604277</v>
      </c>
    </row>
    <row r="219" spans="1:6" ht="16" outlineLevel="1" x14ac:dyDescent="0.2">
      <c r="A219" s="35" t="s">
        <v>169</v>
      </c>
      <c r="B219" s="82">
        <v>0</v>
      </c>
      <c r="C219" s="82">
        <v>0</v>
      </c>
      <c r="D219" s="82">
        <v>0</v>
      </c>
      <c r="E219" s="82">
        <v>0</v>
      </c>
      <c r="F219" s="82">
        <v>0</v>
      </c>
    </row>
    <row r="220" spans="1:6" ht="16" outlineLevel="1" x14ac:dyDescent="0.2">
      <c r="A220" s="35" t="s">
        <v>170</v>
      </c>
      <c r="B220" s="82">
        <f>B202-B218</f>
        <v>180782.43612279749</v>
      </c>
      <c r="C220" s="82">
        <f t="shared" ref="C220:F220" si="1">C202-C218</f>
        <v>202111.96734285832</v>
      </c>
      <c r="D220" s="82">
        <f t="shared" si="1"/>
        <v>207584.62115216395</v>
      </c>
      <c r="E220" s="82">
        <f t="shared" si="1"/>
        <v>261109.00987212063</v>
      </c>
      <c r="F220" s="82">
        <f t="shared" si="1"/>
        <v>269632.60715624609</v>
      </c>
    </row>
    <row r="221" spans="1:6" ht="16" outlineLevel="1" x14ac:dyDescent="0.2">
      <c r="A221" s="35" t="s">
        <v>518</v>
      </c>
      <c r="B221" s="88">
        <v>87008</v>
      </c>
      <c r="C221" s="82">
        <v>67465.280959720083</v>
      </c>
      <c r="D221" s="82">
        <v>75099.804223768064</v>
      </c>
      <c r="E221" s="82">
        <v>94178.447952680464</v>
      </c>
      <c r="F221" s="82">
        <v>93770.858499604277</v>
      </c>
    </row>
    <row r="222" spans="1:6" ht="16" outlineLevel="1" x14ac:dyDescent="0.2">
      <c r="A222" s="35" t="s">
        <v>519</v>
      </c>
      <c r="B222" s="88">
        <f>B202</f>
        <v>267790.43612279749</v>
      </c>
      <c r="C222" s="88">
        <f t="shared" ref="C222:F222" si="2">C202</f>
        <v>269577.2483025784</v>
      </c>
      <c r="D222" s="88">
        <f t="shared" si="2"/>
        <v>282684.42537593201</v>
      </c>
      <c r="E222" s="88">
        <f t="shared" si="2"/>
        <v>355287.45782480109</v>
      </c>
      <c r="F222" s="88">
        <f t="shared" si="2"/>
        <v>363403.46565585036</v>
      </c>
    </row>
    <row r="225" spans="1:9" ht="25" thickBot="1" x14ac:dyDescent="0.35">
      <c r="A225" s="1" t="s">
        <v>171</v>
      </c>
    </row>
    <row r="226" spans="1:9" ht="16" outlineLevel="1" thickTop="1" x14ac:dyDescent="0.2"/>
    <row r="227" spans="1:9" ht="16" outlineLevel="1" x14ac:dyDescent="0.2">
      <c r="A227" s="35"/>
      <c r="B227" s="35" t="s">
        <v>172</v>
      </c>
      <c r="C227" s="35" t="s">
        <v>173</v>
      </c>
      <c r="D227" s="35" t="s">
        <v>174</v>
      </c>
      <c r="E227" s="35" t="s">
        <v>175</v>
      </c>
      <c r="F227" s="35" t="s">
        <v>176</v>
      </c>
      <c r="G227" s="35" t="s">
        <v>177</v>
      </c>
      <c r="H227" s="35" t="s">
        <v>178</v>
      </c>
      <c r="I227" s="35" t="s">
        <v>179</v>
      </c>
    </row>
    <row r="228" spans="1:9" ht="85" outlineLevel="1" x14ac:dyDescent="0.2">
      <c r="A228" s="35" t="s">
        <v>180</v>
      </c>
      <c r="B228" s="78" t="s">
        <v>379</v>
      </c>
      <c r="C228" s="78" t="s">
        <v>380</v>
      </c>
      <c r="D228" s="78" t="s">
        <v>381</v>
      </c>
      <c r="E228" s="78" t="s">
        <v>382</v>
      </c>
      <c r="F228" s="78" t="s">
        <v>94</v>
      </c>
      <c r="G228" s="78" t="s">
        <v>94</v>
      </c>
      <c r="H228" s="78" t="s">
        <v>383</v>
      </c>
      <c r="I228" s="78" t="s">
        <v>94</v>
      </c>
    </row>
    <row r="229" spans="1:9" ht="51" outlineLevel="1" x14ac:dyDescent="0.2">
      <c r="A229" s="35" t="s">
        <v>182</v>
      </c>
      <c r="B229" s="78" t="s">
        <v>379</v>
      </c>
      <c r="C229" s="78" t="s">
        <v>384</v>
      </c>
      <c r="D229" s="78" t="s">
        <v>381</v>
      </c>
      <c r="E229" s="78" t="s">
        <v>382</v>
      </c>
      <c r="F229" s="78" t="s">
        <v>94</v>
      </c>
      <c r="G229" s="78" t="s">
        <v>94</v>
      </c>
      <c r="H229" s="78" t="s">
        <v>94</v>
      </c>
      <c r="I229" s="78" t="s">
        <v>94</v>
      </c>
    </row>
    <row r="230" spans="1:9" ht="17" outlineLevel="1" x14ac:dyDescent="0.2">
      <c r="A230" s="35" t="s">
        <v>183</v>
      </c>
      <c r="B230" s="78" t="s">
        <v>379</v>
      </c>
      <c r="C230" s="44" t="s">
        <v>384</v>
      </c>
      <c r="D230" s="78" t="s">
        <v>94</v>
      </c>
      <c r="E230" s="78" t="s">
        <v>94</v>
      </c>
      <c r="F230" s="78" t="s">
        <v>94</v>
      </c>
      <c r="G230" s="78" t="s">
        <v>94</v>
      </c>
      <c r="H230" s="78" t="s">
        <v>94</v>
      </c>
      <c r="I230" s="78" t="s">
        <v>94</v>
      </c>
    </row>
    <row r="231" spans="1:9" ht="17" outlineLevel="1" x14ac:dyDescent="0.2">
      <c r="A231" s="39" t="s">
        <v>184</v>
      </c>
      <c r="B231" s="78" t="s">
        <v>379</v>
      </c>
      <c r="C231" s="44" t="s">
        <v>384</v>
      </c>
      <c r="D231" s="44"/>
      <c r="E231" s="44"/>
      <c r="F231" s="44"/>
      <c r="G231" s="44"/>
      <c r="H231" s="44"/>
      <c r="I231" s="44"/>
    </row>
    <row r="232" spans="1:9" ht="85" outlineLevel="1" x14ac:dyDescent="0.2">
      <c r="A232" s="39" t="s">
        <v>185</v>
      </c>
      <c r="B232" s="78" t="s">
        <v>379</v>
      </c>
      <c r="C232" s="78" t="s">
        <v>380</v>
      </c>
      <c r="D232" s="78" t="s">
        <v>381</v>
      </c>
      <c r="E232" s="78" t="s">
        <v>382</v>
      </c>
      <c r="F232" s="78" t="s">
        <v>94</v>
      </c>
      <c r="G232" s="78" t="s">
        <v>94</v>
      </c>
      <c r="H232" s="78" t="s">
        <v>94</v>
      </c>
      <c r="I232" s="78" t="s">
        <v>94</v>
      </c>
    </row>
    <row r="233" spans="1:9" ht="34" outlineLevel="1" x14ac:dyDescent="0.2">
      <c r="A233" s="39" t="s">
        <v>186</v>
      </c>
      <c r="B233" s="78" t="s">
        <v>379</v>
      </c>
      <c r="C233" s="78" t="s">
        <v>384</v>
      </c>
      <c r="D233" s="78" t="s">
        <v>94</v>
      </c>
      <c r="E233" s="78" t="s">
        <v>94</v>
      </c>
      <c r="F233" s="78" t="s">
        <v>94</v>
      </c>
      <c r="G233" s="78" t="s">
        <v>94</v>
      </c>
      <c r="H233" s="78" t="s">
        <v>94</v>
      </c>
      <c r="I233" s="78" t="s">
        <v>94</v>
      </c>
    </row>
    <row r="234" spans="1:9" ht="17" outlineLevel="1" x14ac:dyDescent="0.2">
      <c r="A234" s="35" t="s">
        <v>187</v>
      </c>
      <c r="B234" s="78" t="s">
        <v>379</v>
      </c>
      <c r="C234" s="78" t="s">
        <v>94</v>
      </c>
      <c r="D234" s="78" t="s">
        <v>94</v>
      </c>
      <c r="E234" s="78" t="s">
        <v>94</v>
      </c>
      <c r="F234" s="78" t="s">
        <v>94</v>
      </c>
      <c r="G234" s="78" t="s">
        <v>94</v>
      </c>
      <c r="H234" s="78" t="s">
        <v>94</v>
      </c>
      <c r="I234" s="78" t="s">
        <v>94</v>
      </c>
    </row>
    <row r="235" spans="1:9" ht="17" outlineLevel="1" x14ac:dyDescent="0.2">
      <c r="A235" s="35" t="s">
        <v>188</v>
      </c>
      <c r="B235" s="78" t="s">
        <v>379</v>
      </c>
      <c r="C235" s="78" t="s">
        <v>94</v>
      </c>
      <c r="D235" s="78" t="s">
        <v>94</v>
      </c>
      <c r="E235" s="78" t="s">
        <v>94</v>
      </c>
      <c r="F235" s="78" t="s">
        <v>94</v>
      </c>
      <c r="G235" s="78" t="s">
        <v>94</v>
      </c>
      <c r="H235" s="78" t="s">
        <v>94</v>
      </c>
      <c r="I235" s="78" t="s">
        <v>94</v>
      </c>
    </row>
    <row r="236" spans="1:9" ht="85" outlineLevel="1" x14ac:dyDescent="0.2">
      <c r="A236" s="35" t="s">
        <v>189</v>
      </c>
      <c r="B236" s="78" t="s">
        <v>379</v>
      </c>
      <c r="C236" s="78" t="s">
        <v>380</v>
      </c>
      <c r="D236" s="78" t="s">
        <v>381</v>
      </c>
      <c r="E236" s="78" t="s">
        <v>382</v>
      </c>
      <c r="F236" s="78" t="s">
        <v>94</v>
      </c>
      <c r="G236" s="78" t="s">
        <v>94</v>
      </c>
      <c r="H236" s="78" t="s">
        <v>94</v>
      </c>
      <c r="I236" s="78" t="s">
        <v>94</v>
      </c>
    </row>
    <row r="237" spans="1:9" ht="34" outlineLevel="1" x14ac:dyDescent="0.2">
      <c r="A237" s="35" t="s">
        <v>190</v>
      </c>
      <c r="B237" s="78" t="s">
        <v>379</v>
      </c>
      <c r="C237" s="78" t="s">
        <v>385</v>
      </c>
      <c r="D237" s="78" t="s">
        <v>94</v>
      </c>
      <c r="E237" s="78" t="s">
        <v>94</v>
      </c>
      <c r="F237" s="78" t="s">
        <v>94</v>
      </c>
      <c r="G237" s="78" t="s">
        <v>94</v>
      </c>
      <c r="H237" s="78" t="s">
        <v>94</v>
      </c>
      <c r="I237" s="78" t="s">
        <v>94</v>
      </c>
    </row>
    <row r="238" spans="1:9" ht="34" outlineLevel="1" x14ac:dyDescent="0.2">
      <c r="A238" s="35" t="s">
        <v>191</v>
      </c>
      <c r="B238" s="78" t="s">
        <v>379</v>
      </c>
      <c r="C238" s="78" t="s">
        <v>384</v>
      </c>
      <c r="D238" s="78" t="s">
        <v>94</v>
      </c>
      <c r="E238" s="78" t="s">
        <v>94</v>
      </c>
      <c r="F238" s="78" t="s">
        <v>94</v>
      </c>
      <c r="G238" s="78" t="s">
        <v>94</v>
      </c>
      <c r="H238" s="78" t="s">
        <v>94</v>
      </c>
      <c r="I238" s="78" t="s">
        <v>94</v>
      </c>
    </row>
    <row r="239" spans="1:9" ht="34" outlineLevel="1" x14ac:dyDescent="0.2">
      <c r="A239" s="35" t="s">
        <v>192</v>
      </c>
      <c r="B239" s="78" t="s">
        <v>379</v>
      </c>
      <c r="C239" s="78" t="s">
        <v>385</v>
      </c>
      <c r="D239" s="78" t="s">
        <v>94</v>
      </c>
      <c r="E239" s="78" t="s">
        <v>94</v>
      </c>
      <c r="F239" s="78" t="s">
        <v>94</v>
      </c>
      <c r="G239" s="78" t="s">
        <v>94</v>
      </c>
      <c r="H239" s="78" t="s">
        <v>94</v>
      </c>
      <c r="I239" s="78" t="s">
        <v>94</v>
      </c>
    </row>
    <row r="240" spans="1:9" ht="34" outlineLevel="1" x14ac:dyDescent="0.2">
      <c r="A240" s="35" t="s">
        <v>193</v>
      </c>
      <c r="B240" s="78" t="s">
        <v>379</v>
      </c>
      <c r="C240" s="78" t="s">
        <v>385</v>
      </c>
      <c r="D240" s="78" t="s">
        <v>94</v>
      </c>
      <c r="E240" s="78" t="s">
        <v>94</v>
      </c>
      <c r="F240" s="78" t="s">
        <v>94</v>
      </c>
      <c r="G240" s="78" t="s">
        <v>94</v>
      </c>
      <c r="H240" s="78" t="s">
        <v>94</v>
      </c>
      <c r="I240" s="78" t="s">
        <v>94</v>
      </c>
    </row>
    <row r="241" spans="1:9" ht="34" outlineLevel="1" x14ac:dyDescent="0.2">
      <c r="A241" s="35" t="s">
        <v>194</v>
      </c>
      <c r="B241" s="78" t="s">
        <v>379</v>
      </c>
      <c r="C241" s="78" t="s">
        <v>384</v>
      </c>
      <c r="D241" s="78" t="s">
        <v>94</v>
      </c>
      <c r="E241" s="78" t="s">
        <v>94</v>
      </c>
      <c r="F241" s="78" t="s">
        <v>94</v>
      </c>
      <c r="G241" s="78" t="s">
        <v>94</v>
      </c>
      <c r="H241" s="78" t="s">
        <v>94</v>
      </c>
      <c r="I241" s="78" t="s">
        <v>94</v>
      </c>
    </row>
    <row r="242" spans="1:9" ht="17" outlineLevel="1" x14ac:dyDescent="0.2">
      <c r="A242" s="35" t="s">
        <v>195</v>
      </c>
      <c r="B242" s="78" t="s">
        <v>379</v>
      </c>
      <c r="C242" s="78" t="s">
        <v>94</v>
      </c>
      <c r="D242" s="78" t="s">
        <v>94</v>
      </c>
      <c r="E242" s="78" t="s">
        <v>94</v>
      </c>
      <c r="F242" s="78" t="s">
        <v>94</v>
      </c>
      <c r="G242" s="78" t="s">
        <v>94</v>
      </c>
      <c r="H242" s="78" t="s">
        <v>94</v>
      </c>
      <c r="I242" s="78" t="s">
        <v>94</v>
      </c>
    </row>
    <row r="243" spans="1:9" ht="51" outlineLevel="1" x14ac:dyDescent="0.2">
      <c r="A243" s="35" t="s">
        <v>196</v>
      </c>
      <c r="B243" s="78" t="s">
        <v>379</v>
      </c>
      <c r="C243" s="78" t="s">
        <v>385</v>
      </c>
      <c r="D243" s="78" t="s">
        <v>381</v>
      </c>
      <c r="E243" s="78" t="s">
        <v>382</v>
      </c>
      <c r="F243" s="78" t="s">
        <v>94</v>
      </c>
      <c r="G243" s="78" t="s">
        <v>94</v>
      </c>
      <c r="H243" s="78" t="s">
        <v>94</v>
      </c>
      <c r="I243" s="78" t="s">
        <v>94</v>
      </c>
    </row>
    <row r="244" spans="1:9" ht="17" outlineLevel="1" x14ac:dyDescent="0.2">
      <c r="A244" s="35" t="s">
        <v>197</v>
      </c>
      <c r="B244" s="78" t="s">
        <v>379</v>
      </c>
      <c r="C244" s="78" t="s">
        <v>94</v>
      </c>
      <c r="D244" s="78" t="s">
        <v>94</v>
      </c>
      <c r="E244" s="78" t="s">
        <v>94</v>
      </c>
      <c r="F244" s="78" t="s">
        <v>94</v>
      </c>
      <c r="G244" s="78" t="s">
        <v>94</v>
      </c>
      <c r="H244" s="78" t="s">
        <v>94</v>
      </c>
      <c r="I244" s="78" t="s">
        <v>94</v>
      </c>
    </row>
    <row r="245" spans="1:9" ht="17" outlineLevel="1" x14ac:dyDescent="0.2">
      <c r="A245" s="35" t="s">
        <v>198</v>
      </c>
      <c r="B245" s="78" t="s">
        <v>379</v>
      </c>
      <c r="C245" s="78" t="s">
        <v>94</v>
      </c>
      <c r="D245" s="78" t="s">
        <v>94</v>
      </c>
      <c r="E245" s="78" t="s">
        <v>94</v>
      </c>
      <c r="F245" s="78" t="s">
        <v>94</v>
      </c>
      <c r="G245" s="78" t="s">
        <v>94</v>
      </c>
      <c r="H245" s="78" t="s">
        <v>94</v>
      </c>
      <c r="I245" s="78" t="s">
        <v>94</v>
      </c>
    </row>
    <row r="246" spans="1:9" ht="17" outlineLevel="1" x14ac:dyDescent="0.2">
      <c r="A246" s="35" t="s">
        <v>199</v>
      </c>
      <c r="B246" s="78" t="s">
        <v>379</v>
      </c>
      <c r="C246" s="78" t="s">
        <v>94</v>
      </c>
      <c r="D246" s="78" t="s">
        <v>94</v>
      </c>
      <c r="E246" s="78" t="s">
        <v>94</v>
      </c>
      <c r="F246" s="78" t="s">
        <v>94</v>
      </c>
      <c r="G246" s="78" t="s">
        <v>94</v>
      </c>
      <c r="H246" s="78" t="s">
        <v>94</v>
      </c>
      <c r="I246" s="78" t="s">
        <v>94</v>
      </c>
    </row>
    <row r="247" spans="1:9" outlineLevel="1" x14ac:dyDescent="0.2"/>
  </sheetData>
  <mergeCells count="1">
    <mergeCell ref="A53:G6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52DF7-1FBB-4EC3-891E-A053F10A68FD}">
  <dimension ref="A1:U256"/>
  <sheetViews>
    <sheetView showGridLines="0" zoomScale="130" zoomScaleNormal="130" workbookViewId="0">
      <selection activeCell="E253" sqref="E253"/>
    </sheetView>
  </sheetViews>
  <sheetFormatPr baseColWidth="10" defaultColWidth="8.83203125" defaultRowHeight="15" outlineLevelRow="1" x14ac:dyDescent="0.2"/>
  <cols>
    <col min="1" max="1" width="15.5" customWidth="1"/>
    <col min="2" max="4" width="13" bestFit="1" customWidth="1"/>
    <col min="5" max="6" width="14" bestFit="1" customWidth="1"/>
    <col min="7" max="8" width="11" bestFit="1" customWidth="1"/>
    <col min="9" max="9" width="11.5" bestFit="1" customWidth="1"/>
  </cols>
  <sheetData>
    <row r="1" spans="1:10" ht="33" thickBot="1" x14ac:dyDescent="0.45">
      <c r="A1" s="79" t="s">
        <v>386</v>
      </c>
      <c r="B1" s="79"/>
      <c r="C1" s="79"/>
      <c r="D1" s="79"/>
    </row>
    <row r="2" spans="1:10" ht="16" thickTop="1" x14ac:dyDescent="0.2"/>
    <row r="3" spans="1:10" ht="25" thickBot="1" x14ac:dyDescent="0.25">
      <c r="A3" s="46" t="s">
        <v>24</v>
      </c>
      <c r="B3" s="47"/>
      <c r="C3" s="47"/>
      <c r="D3" s="47"/>
      <c r="E3" s="47"/>
      <c r="F3" s="47"/>
      <c r="G3" s="47"/>
      <c r="H3" s="47"/>
      <c r="I3" s="47"/>
      <c r="J3" s="48"/>
    </row>
    <row r="4" spans="1:10" ht="16" thickTop="1" x14ac:dyDescent="0.2">
      <c r="A4" s="49"/>
      <c r="B4" s="54">
        <f>2024-1884</f>
        <v>140</v>
      </c>
      <c r="C4" s="18" t="s">
        <v>25</v>
      </c>
      <c r="D4" s="19"/>
      <c r="E4" s="19"/>
      <c r="F4" s="57">
        <v>3229226</v>
      </c>
      <c r="G4" s="18" t="s">
        <v>26</v>
      </c>
      <c r="H4" s="19"/>
      <c r="I4" s="19"/>
      <c r="J4" s="50"/>
    </row>
    <row r="5" spans="1:10" x14ac:dyDescent="0.2">
      <c r="A5" s="49"/>
      <c r="B5" s="57">
        <v>2</v>
      </c>
      <c r="C5" s="18" t="s">
        <v>27</v>
      </c>
      <c r="D5" s="19"/>
      <c r="E5" s="19"/>
      <c r="F5" s="54">
        <v>6117714</v>
      </c>
      <c r="G5" s="18" t="s">
        <v>28</v>
      </c>
      <c r="H5" s="19"/>
      <c r="I5" s="19"/>
      <c r="J5" s="50"/>
    </row>
    <row r="6" spans="1:10" x14ac:dyDescent="0.2">
      <c r="A6" s="49"/>
      <c r="B6" s="54">
        <v>11</v>
      </c>
      <c r="C6" s="18" t="s">
        <v>29</v>
      </c>
      <c r="D6" s="19"/>
      <c r="E6" s="19"/>
      <c r="F6" s="59">
        <v>2.56</v>
      </c>
      <c r="G6" s="18" t="s">
        <v>30</v>
      </c>
      <c r="H6" s="19"/>
      <c r="I6" s="19"/>
      <c r="J6" s="50"/>
    </row>
    <row r="7" spans="1:10" x14ac:dyDescent="0.2">
      <c r="A7" s="49"/>
      <c r="B7" s="58">
        <f>18/(18+49)</f>
        <v>0.26865671641791045</v>
      </c>
      <c r="C7" s="18" t="s">
        <v>31</v>
      </c>
      <c r="D7" s="19"/>
      <c r="E7" s="19"/>
      <c r="F7" s="61">
        <v>0.53</v>
      </c>
      <c r="G7" s="18" t="s">
        <v>32</v>
      </c>
      <c r="H7" s="19"/>
      <c r="I7" s="19"/>
      <c r="J7" s="50"/>
    </row>
    <row r="8" spans="1:10" x14ac:dyDescent="0.2">
      <c r="A8" s="49"/>
      <c r="B8" s="66">
        <v>20.6</v>
      </c>
      <c r="C8" s="18" t="s">
        <v>34</v>
      </c>
      <c r="D8" s="19"/>
      <c r="E8" s="19"/>
      <c r="F8" s="67">
        <v>0.28599999999999998</v>
      </c>
      <c r="G8" s="18" t="s">
        <v>35</v>
      </c>
      <c r="H8" s="19"/>
      <c r="I8" s="19"/>
      <c r="J8" s="50"/>
    </row>
    <row r="9" spans="1:10" x14ac:dyDescent="0.2">
      <c r="A9" s="49"/>
      <c r="B9" s="19"/>
      <c r="C9" s="19"/>
      <c r="D9" s="19"/>
      <c r="E9" s="19"/>
      <c r="F9" s="19"/>
      <c r="G9" s="19"/>
      <c r="H9" s="19"/>
      <c r="I9" s="19"/>
      <c r="J9" s="50"/>
    </row>
    <row r="10" spans="1:10" x14ac:dyDescent="0.2">
      <c r="A10" s="51"/>
      <c r="B10" s="52"/>
      <c r="C10" s="52"/>
      <c r="D10" s="52"/>
      <c r="E10" s="52"/>
      <c r="F10" s="52"/>
      <c r="G10" s="52"/>
      <c r="H10" s="52"/>
      <c r="I10" s="52"/>
      <c r="J10" s="53"/>
    </row>
    <row r="12" spans="1:10" ht="24" x14ac:dyDescent="0.3">
      <c r="A12" s="1" t="s">
        <v>36</v>
      </c>
    </row>
    <row r="13" spans="1:10" outlineLevel="1" x14ac:dyDescent="0.2"/>
    <row r="14" spans="1:10" outlineLevel="1" x14ac:dyDescent="0.2"/>
    <row r="15" spans="1:10" outlineLevel="1" x14ac:dyDescent="0.2"/>
    <row r="16" spans="1:10" outlineLevel="1" x14ac:dyDescent="0.2"/>
    <row r="17" spans="1:8" outlineLevel="1" x14ac:dyDescent="0.2"/>
    <row r="18" spans="1:8" outlineLevel="1" x14ac:dyDescent="0.2"/>
    <row r="19" spans="1:8" outlineLevel="1" x14ac:dyDescent="0.2"/>
    <row r="20" spans="1:8" outlineLevel="1" x14ac:dyDescent="0.2"/>
    <row r="21" spans="1:8" outlineLevel="1" x14ac:dyDescent="0.2"/>
    <row r="22" spans="1:8" outlineLevel="1" x14ac:dyDescent="0.2"/>
    <row r="23" spans="1:8" outlineLevel="1" x14ac:dyDescent="0.2"/>
    <row r="24" spans="1:8" outlineLevel="1" x14ac:dyDescent="0.2"/>
    <row r="25" spans="1:8" outlineLevel="1" x14ac:dyDescent="0.2"/>
    <row r="26" spans="1:8" outlineLevel="1" x14ac:dyDescent="0.2"/>
    <row r="27" spans="1:8" outlineLevel="1" x14ac:dyDescent="0.2"/>
    <row r="28" spans="1:8" outlineLevel="1" x14ac:dyDescent="0.2"/>
    <row r="29" spans="1:8" ht="16" outlineLevel="1" x14ac:dyDescent="0.2">
      <c r="A29" s="35" t="s">
        <v>37</v>
      </c>
      <c r="B29" s="35">
        <v>1991</v>
      </c>
      <c r="C29" s="35">
        <v>2001</v>
      </c>
      <c r="D29" s="35">
        <v>2011</v>
      </c>
      <c r="E29" s="35">
        <v>2021</v>
      </c>
      <c r="F29" s="35"/>
      <c r="G29" s="35"/>
      <c r="H29" s="35"/>
    </row>
    <row r="30" spans="1:8" ht="16" outlineLevel="1" x14ac:dyDescent="0.2">
      <c r="A30" s="35" t="s">
        <v>387</v>
      </c>
      <c r="B30" s="36">
        <v>129792</v>
      </c>
      <c r="C30" s="36">
        <v>114616</v>
      </c>
      <c r="D30" s="36">
        <v>108048</v>
      </c>
      <c r="E30" s="36">
        <v>96313</v>
      </c>
      <c r="F30" s="36"/>
      <c r="G30" s="36"/>
      <c r="H30" s="36"/>
    </row>
    <row r="31" spans="1:8" ht="16" outlineLevel="1" x14ac:dyDescent="0.2">
      <c r="A31" s="35" t="s">
        <v>388</v>
      </c>
      <c r="B31" s="36">
        <v>367193</v>
      </c>
      <c r="C31" s="36">
        <v>330506</v>
      </c>
      <c r="D31" s="36">
        <v>305032</v>
      </c>
      <c r="E31" s="36">
        <v>258026</v>
      </c>
      <c r="F31" s="36"/>
      <c r="G31" s="36"/>
      <c r="H31" s="36"/>
    </row>
    <row r="32" spans="1:8" ht="16" outlineLevel="1" x14ac:dyDescent="0.2">
      <c r="A32" s="35" t="s">
        <v>40</v>
      </c>
      <c r="B32" s="36">
        <v>4784265</v>
      </c>
      <c r="C32" s="36">
        <v>4437460</v>
      </c>
      <c r="D32" s="36">
        <v>4284889</v>
      </c>
      <c r="E32" s="36">
        <v>3871833</v>
      </c>
      <c r="F32" s="36"/>
      <c r="G32" s="36"/>
      <c r="H32" s="36"/>
    </row>
    <row r="33" spans="1:21" outlineLevel="1" x14ac:dyDescent="0.2"/>
    <row r="34" spans="1:21" outlineLevel="1" x14ac:dyDescent="0.2"/>
    <row r="35" spans="1:21" outlineLevel="1" x14ac:dyDescent="0.2"/>
    <row r="36" spans="1:21" outlineLevel="1" x14ac:dyDescent="0.2"/>
    <row r="37" spans="1:21" outlineLevel="1" x14ac:dyDescent="0.2"/>
    <row r="38" spans="1:21" outlineLevel="1" x14ac:dyDescent="0.2"/>
    <row r="39" spans="1:21" outlineLevel="1" x14ac:dyDescent="0.2"/>
    <row r="40" spans="1:21" outlineLevel="1" x14ac:dyDescent="0.2"/>
    <row r="41" spans="1:21" outlineLevel="1" x14ac:dyDescent="0.2"/>
    <row r="42" spans="1:21" s="2" customFormat="1" outlineLevel="1" x14ac:dyDescent="0.2">
      <c r="A42"/>
    </row>
    <row r="43" spans="1:21" outlineLevel="1" x14ac:dyDescent="0.2"/>
    <row r="44" spans="1:21" outlineLevel="1" x14ac:dyDescent="0.2">
      <c r="A44" s="2"/>
    </row>
    <row r="45" spans="1:21" outlineLevel="1" x14ac:dyDescent="0.2"/>
    <row r="46" spans="1:21" outlineLevel="1" x14ac:dyDescent="0.2"/>
    <row r="47" spans="1:21" outlineLevel="1" x14ac:dyDescent="0.2"/>
    <row r="48" spans="1:21" ht="16" outlineLevel="1" x14ac:dyDescent="0.2">
      <c r="A48" s="37" t="s">
        <v>41</v>
      </c>
      <c r="B48" s="70" t="s">
        <v>42</v>
      </c>
      <c r="C48" s="70" t="s">
        <v>43</v>
      </c>
      <c r="D48" s="70" t="s">
        <v>44</v>
      </c>
      <c r="E48" s="70" t="s">
        <v>45</v>
      </c>
      <c r="F48" s="70" t="s">
        <v>46</v>
      </c>
      <c r="G48" s="70" t="s">
        <v>47</v>
      </c>
      <c r="H48" s="70" t="s">
        <v>48</v>
      </c>
      <c r="I48" s="70" t="s">
        <v>49</v>
      </c>
      <c r="J48" s="70" t="s">
        <v>50</v>
      </c>
      <c r="K48" s="77" t="s">
        <v>51</v>
      </c>
      <c r="L48" s="77" t="s">
        <v>52</v>
      </c>
      <c r="M48" s="77" t="s">
        <v>53</v>
      </c>
      <c r="N48" s="77" t="s">
        <v>54</v>
      </c>
      <c r="O48" s="77" t="s">
        <v>55</v>
      </c>
      <c r="P48" s="77" t="s">
        <v>56</v>
      </c>
      <c r="Q48" s="77" t="s">
        <v>57</v>
      </c>
      <c r="R48" s="77" t="s">
        <v>202</v>
      </c>
      <c r="S48" s="69" t="s">
        <v>203</v>
      </c>
      <c r="T48" s="69" t="s">
        <v>204</v>
      </c>
      <c r="U48" s="69" t="s">
        <v>389</v>
      </c>
    </row>
    <row r="49" spans="1:21" ht="16" outlineLevel="1" x14ac:dyDescent="0.2">
      <c r="A49" s="35" t="s">
        <v>59</v>
      </c>
      <c r="B49" s="35">
        <v>1986</v>
      </c>
      <c r="C49" s="35">
        <v>2135</v>
      </c>
      <c r="D49" s="35">
        <v>2161</v>
      </c>
      <c r="E49" s="35">
        <v>2143</v>
      </c>
      <c r="F49" s="35">
        <v>2611</v>
      </c>
      <c r="G49" s="35">
        <v>2807</v>
      </c>
      <c r="H49" s="35">
        <v>2978</v>
      </c>
      <c r="I49" s="35">
        <v>3315</v>
      </c>
      <c r="J49" s="35">
        <v>3479</v>
      </c>
      <c r="K49" s="35">
        <v>3447</v>
      </c>
      <c r="L49" s="35">
        <v>3421</v>
      </c>
      <c r="M49" s="35">
        <v>3792</v>
      </c>
      <c r="N49" s="35">
        <v>3987</v>
      </c>
      <c r="O49" s="35">
        <v>4029</v>
      </c>
      <c r="P49" s="35">
        <v>3367</v>
      </c>
      <c r="Q49" s="35">
        <v>2460</v>
      </c>
      <c r="R49" s="35">
        <v>1872</v>
      </c>
      <c r="S49" s="35">
        <v>1014</v>
      </c>
      <c r="T49" s="35">
        <v>287</v>
      </c>
      <c r="U49" s="35">
        <v>62</v>
      </c>
    </row>
    <row r="50" spans="1:21" ht="16" outlineLevel="1" x14ac:dyDescent="0.2">
      <c r="A50" s="35" t="s">
        <v>60</v>
      </c>
      <c r="B50" s="35">
        <v>2181</v>
      </c>
      <c r="C50" s="35">
        <v>2189</v>
      </c>
      <c r="D50" s="35">
        <v>2221</v>
      </c>
      <c r="E50" s="35">
        <v>2298</v>
      </c>
      <c r="F50" s="35">
        <v>2669</v>
      </c>
      <c r="G50" s="35">
        <v>2908</v>
      </c>
      <c r="H50" s="35">
        <v>3025</v>
      </c>
      <c r="I50" s="35">
        <v>3201</v>
      </c>
      <c r="J50" s="35">
        <v>3331</v>
      </c>
      <c r="K50" s="35">
        <v>3113</v>
      </c>
      <c r="L50" s="35">
        <v>3084</v>
      </c>
      <c r="M50" s="35">
        <v>3294</v>
      </c>
      <c r="N50" s="35">
        <v>3188</v>
      </c>
      <c r="O50" s="35">
        <v>3019</v>
      </c>
      <c r="P50" s="35">
        <v>2234</v>
      </c>
      <c r="Q50" s="35">
        <v>1410</v>
      </c>
      <c r="R50" s="35">
        <v>1058</v>
      </c>
      <c r="S50" s="35">
        <v>431</v>
      </c>
      <c r="T50" s="35">
        <v>98</v>
      </c>
      <c r="U50" s="35">
        <v>8</v>
      </c>
    </row>
    <row r="51" spans="1:21" ht="16" outlineLevel="1" x14ac:dyDescent="0.2">
      <c r="A51" s="35" t="s">
        <v>61</v>
      </c>
      <c r="B51" s="35">
        <f>SUM(B49:B50)</f>
        <v>4167</v>
      </c>
      <c r="C51" s="35">
        <f t="shared" ref="C51:U51" si="0">SUM(C49:C50)</f>
        <v>4324</v>
      </c>
      <c r="D51" s="35">
        <f t="shared" si="0"/>
        <v>4382</v>
      </c>
      <c r="E51" s="35">
        <f t="shared" si="0"/>
        <v>4441</v>
      </c>
      <c r="F51" s="35">
        <f t="shared" si="0"/>
        <v>5280</v>
      </c>
      <c r="G51" s="35">
        <f t="shared" si="0"/>
        <v>5715</v>
      </c>
      <c r="H51" s="35">
        <f t="shared" si="0"/>
        <v>6003</v>
      </c>
      <c r="I51" s="35">
        <f t="shared" si="0"/>
        <v>6516</v>
      </c>
      <c r="J51" s="35">
        <f t="shared" si="0"/>
        <v>6810</v>
      </c>
      <c r="K51" s="35">
        <f t="shared" si="0"/>
        <v>6560</v>
      </c>
      <c r="L51" s="35">
        <f t="shared" si="0"/>
        <v>6505</v>
      </c>
      <c r="M51" s="35">
        <f t="shared" si="0"/>
        <v>7086</v>
      </c>
      <c r="N51" s="35">
        <f t="shared" si="0"/>
        <v>7175</v>
      </c>
      <c r="O51" s="35">
        <f t="shared" si="0"/>
        <v>7048</v>
      </c>
      <c r="P51" s="35">
        <f t="shared" si="0"/>
        <v>5601</v>
      </c>
      <c r="Q51" s="35">
        <f t="shared" si="0"/>
        <v>3870</v>
      </c>
      <c r="R51" s="35">
        <f t="shared" si="0"/>
        <v>2930</v>
      </c>
      <c r="S51" s="35">
        <f t="shared" si="0"/>
        <v>1445</v>
      </c>
      <c r="T51" s="35">
        <f t="shared" si="0"/>
        <v>385</v>
      </c>
      <c r="U51" s="35">
        <f t="shared" si="0"/>
        <v>70</v>
      </c>
    </row>
    <row r="52" spans="1:21" outlineLevel="1" x14ac:dyDescent="0.2"/>
    <row r="53" spans="1:21" outlineLevel="1" x14ac:dyDescent="0.2">
      <c r="A53" s="106" t="s">
        <v>207</v>
      </c>
      <c r="B53" s="107"/>
      <c r="C53" s="107"/>
      <c r="D53" s="107"/>
      <c r="E53" s="107"/>
      <c r="F53" s="108"/>
    </row>
    <row r="54" spans="1:21" outlineLevel="1" x14ac:dyDescent="0.2">
      <c r="A54" s="109"/>
      <c r="B54" s="110"/>
      <c r="C54" s="110"/>
      <c r="D54" s="110"/>
      <c r="E54" s="110"/>
      <c r="F54" s="111"/>
    </row>
    <row r="55" spans="1:21" outlineLevel="1" x14ac:dyDescent="0.2">
      <c r="A55" s="109"/>
      <c r="B55" s="110"/>
      <c r="C55" s="110"/>
      <c r="D55" s="110"/>
      <c r="E55" s="110"/>
      <c r="F55" s="111"/>
    </row>
    <row r="56" spans="1:21" outlineLevel="1" x14ac:dyDescent="0.2">
      <c r="A56" s="109"/>
      <c r="B56" s="110"/>
      <c r="C56" s="110"/>
      <c r="D56" s="110"/>
      <c r="E56" s="110"/>
      <c r="F56" s="111"/>
    </row>
    <row r="57" spans="1:21" outlineLevel="1" x14ac:dyDescent="0.2">
      <c r="A57" s="109"/>
      <c r="B57" s="110"/>
      <c r="C57" s="110"/>
      <c r="D57" s="110"/>
      <c r="E57" s="110"/>
      <c r="F57" s="111"/>
    </row>
    <row r="58" spans="1:21" outlineLevel="1" x14ac:dyDescent="0.2">
      <c r="A58" s="109"/>
      <c r="B58" s="110"/>
      <c r="C58" s="110"/>
      <c r="D58" s="110"/>
      <c r="E58" s="110"/>
      <c r="F58" s="111"/>
    </row>
    <row r="59" spans="1:21" outlineLevel="1" x14ac:dyDescent="0.2">
      <c r="A59" s="109"/>
      <c r="B59" s="110"/>
      <c r="C59" s="110"/>
      <c r="D59" s="110"/>
      <c r="E59" s="110"/>
      <c r="F59" s="111"/>
    </row>
    <row r="60" spans="1:21" outlineLevel="1" x14ac:dyDescent="0.2">
      <c r="A60" s="109"/>
      <c r="B60" s="110"/>
      <c r="C60" s="110"/>
      <c r="D60" s="110"/>
      <c r="E60" s="110"/>
      <c r="F60" s="111"/>
    </row>
    <row r="61" spans="1:21" outlineLevel="1" x14ac:dyDescent="0.2">
      <c r="A61" s="109"/>
      <c r="B61" s="110"/>
      <c r="C61" s="110"/>
      <c r="D61" s="110"/>
      <c r="E61" s="110"/>
      <c r="F61" s="111"/>
    </row>
    <row r="62" spans="1:21" outlineLevel="1" x14ac:dyDescent="0.2">
      <c r="A62" s="109"/>
      <c r="B62" s="110"/>
      <c r="C62" s="110"/>
      <c r="D62" s="110"/>
      <c r="E62" s="110"/>
      <c r="F62" s="111"/>
    </row>
    <row r="63" spans="1:21" outlineLevel="1" x14ac:dyDescent="0.2">
      <c r="A63" s="109"/>
      <c r="B63" s="110"/>
      <c r="C63" s="110"/>
      <c r="D63" s="110"/>
      <c r="E63" s="110"/>
      <c r="F63" s="111"/>
    </row>
    <row r="64" spans="1:21" outlineLevel="1" x14ac:dyDescent="0.2">
      <c r="A64" s="109"/>
      <c r="B64" s="110"/>
      <c r="C64" s="110"/>
      <c r="D64" s="110"/>
      <c r="E64" s="110"/>
      <c r="F64" s="111"/>
    </row>
    <row r="65" spans="1:6" outlineLevel="1" x14ac:dyDescent="0.2">
      <c r="A65" s="112"/>
      <c r="B65" s="113"/>
      <c r="C65" s="113"/>
      <c r="D65" s="113"/>
      <c r="E65" s="113"/>
      <c r="F65" s="114"/>
    </row>
    <row r="66" spans="1:6" outlineLevel="1" x14ac:dyDescent="0.2">
      <c r="A66" s="4"/>
      <c r="B66" s="4"/>
      <c r="C66" s="4"/>
      <c r="D66" s="4"/>
      <c r="E66" s="4"/>
    </row>
    <row r="67" spans="1:6" ht="16" outlineLevel="1" x14ac:dyDescent="0.2">
      <c r="A67" s="37" t="s">
        <v>62</v>
      </c>
      <c r="B67" s="35"/>
      <c r="C67" s="35"/>
      <c r="D67" s="35"/>
      <c r="E67" s="35"/>
      <c r="F67" s="35"/>
    </row>
    <row r="68" spans="1:6" ht="16" outlineLevel="1" x14ac:dyDescent="0.2">
      <c r="A68" s="35" t="s">
        <v>63</v>
      </c>
      <c r="B68" s="35"/>
      <c r="C68" s="35"/>
      <c r="D68" s="35"/>
      <c r="E68" s="35"/>
      <c r="F68" s="35"/>
    </row>
    <row r="69" spans="1:6" ht="16" outlineLevel="1" x14ac:dyDescent="0.2">
      <c r="A69" s="35" t="s">
        <v>64</v>
      </c>
      <c r="B69" s="35"/>
      <c r="C69" s="35"/>
      <c r="D69" s="35"/>
      <c r="E69" s="35"/>
      <c r="F69" s="35"/>
    </row>
    <row r="70" spans="1:6" ht="16" x14ac:dyDescent="0.2">
      <c r="A70" s="35" t="s">
        <v>65</v>
      </c>
      <c r="B70" s="35"/>
      <c r="C70" s="35"/>
      <c r="D70" s="35"/>
      <c r="E70" s="35"/>
      <c r="F70" s="35"/>
    </row>
    <row r="72" spans="1:6" ht="24" collapsed="1" x14ac:dyDescent="0.3">
      <c r="A72" s="1" t="s">
        <v>66</v>
      </c>
    </row>
    <row r="73" spans="1:6" ht="16" outlineLevel="1" thickTop="1" x14ac:dyDescent="0.2"/>
    <row r="74" spans="1:6" outlineLevel="1" x14ac:dyDescent="0.2"/>
    <row r="75" spans="1:6" outlineLevel="1" x14ac:dyDescent="0.2"/>
    <row r="76" spans="1:6" outlineLevel="1" x14ac:dyDescent="0.2"/>
    <row r="77" spans="1:6" outlineLevel="1" x14ac:dyDescent="0.2"/>
    <row r="78" spans="1:6" outlineLevel="1" x14ac:dyDescent="0.2"/>
    <row r="79" spans="1:6" outlineLevel="1" x14ac:dyDescent="0.2"/>
    <row r="80" spans="1:6" outlineLevel="1" x14ac:dyDescent="0.2"/>
    <row r="81" spans="1:9" outlineLevel="1" x14ac:dyDescent="0.2"/>
    <row r="82" spans="1:9" ht="16" outlineLevel="1" x14ac:dyDescent="0.2">
      <c r="A82" s="35" t="s">
        <v>37</v>
      </c>
      <c r="B82" s="35">
        <v>1884</v>
      </c>
      <c r="C82" s="35">
        <v>1926</v>
      </c>
      <c r="D82" s="35">
        <v>2008</v>
      </c>
      <c r="E82" s="35">
        <v>2014</v>
      </c>
      <c r="F82" s="35">
        <v>2019</v>
      </c>
      <c r="G82" s="35">
        <v>2022</v>
      </c>
      <c r="H82" s="35">
        <v>2025</v>
      </c>
      <c r="I82" s="35"/>
    </row>
    <row r="83" spans="1:9" ht="16" outlineLevel="1" x14ac:dyDescent="0.2">
      <c r="A83" s="35" t="s">
        <v>67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/>
    </row>
    <row r="84" spans="1:9" ht="16" outlineLevel="1" x14ac:dyDescent="0.2">
      <c r="A84" s="35" t="s">
        <v>68</v>
      </c>
      <c r="B84" s="35" t="s">
        <v>390</v>
      </c>
      <c r="C84" s="35" t="s">
        <v>391</v>
      </c>
      <c r="D84" s="35" t="s">
        <v>510</v>
      </c>
      <c r="E84" s="35" t="s">
        <v>511</v>
      </c>
      <c r="F84" s="35" t="s">
        <v>512</v>
      </c>
      <c r="G84" s="35" t="s">
        <v>392</v>
      </c>
      <c r="H84" s="35" t="s">
        <v>393</v>
      </c>
      <c r="I84" s="35"/>
    </row>
    <row r="85" spans="1:9" outlineLevel="1" x14ac:dyDescent="0.2"/>
    <row r="86" spans="1:9" outlineLevel="1" x14ac:dyDescent="0.2"/>
    <row r="87" spans="1:9" outlineLevel="1" x14ac:dyDescent="0.2"/>
    <row r="88" spans="1:9" outlineLevel="1" x14ac:dyDescent="0.2"/>
    <row r="89" spans="1:9" outlineLevel="1" x14ac:dyDescent="0.2"/>
    <row r="90" spans="1:9" outlineLevel="1" x14ac:dyDescent="0.2"/>
    <row r="91" spans="1:9" outlineLevel="1" x14ac:dyDescent="0.2"/>
    <row r="92" spans="1:9" outlineLevel="1" x14ac:dyDescent="0.2"/>
    <row r="93" spans="1:9" outlineLevel="1" x14ac:dyDescent="0.2"/>
    <row r="94" spans="1:9" outlineLevel="1" x14ac:dyDescent="0.2"/>
    <row r="95" spans="1:9" outlineLevel="1" x14ac:dyDescent="0.2"/>
    <row r="96" spans="1:9" outlineLevel="1" x14ac:dyDescent="0.2"/>
    <row r="97" spans="1:9" outlineLevel="1" x14ac:dyDescent="0.2"/>
    <row r="98" spans="1:9" outlineLevel="1" x14ac:dyDescent="0.2"/>
    <row r="99" spans="1:9" ht="16" outlineLevel="1" x14ac:dyDescent="0.2">
      <c r="A99" s="35" t="s">
        <v>77</v>
      </c>
      <c r="B99" s="35" t="s">
        <v>79</v>
      </c>
      <c r="C99" s="35" t="s">
        <v>517</v>
      </c>
      <c r="D99" s="35"/>
    </row>
    <row r="100" spans="1:9" ht="16" outlineLevel="1" x14ac:dyDescent="0.2">
      <c r="A100" s="35" t="s">
        <v>81</v>
      </c>
      <c r="B100" s="35">
        <v>49</v>
      </c>
      <c r="C100" s="35">
        <v>18</v>
      </c>
      <c r="D100" s="35"/>
    </row>
    <row r="101" spans="1:9" ht="16" outlineLevel="1" x14ac:dyDescent="0.2">
      <c r="A101" s="35" t="s">
        <v>82</v>
      </c>
      <c r="B101" s="35">
        <v>7</v>
      </c>
      <c r="C101" s="35" t="s">
        <v>394</v>
      </c>
      <c r="D101" s="35"/>
    </row>
    <row r="102" spans="1:9" ht="16" outlineLevel="1" x14ac:dyDescent="0.2">
      <c r="A102" s="35" t="s">
        <v>83</v>
      </c>
      <c r="B102" s="35">
        <v>87.6</v>
      </c>
      <c r="C102" s="35">
        <v>128.30000000000001</v>
      </c>
      <c r="D102" s="35"/>
    </row>
    <row r="103" spans="1:9" outlineLevel="1" x14ac:dyDescent="0.2"/>
    <row r="104" spans="1:9" ht="68" outlineLevel="1" x14ac:dyDescent="0.2">
      <c r="A104" s="80" t="s">
        <v>84</v>
      </c>
      <c r="B104" s="80" t="s">
        <v>85</v>
      </c>
      <c r="C104" s="80" t="s">
        <v>86</v>
      </c>
      <c r="D104" s="80" t="s">
        <v>87</v>
      </c>
      <c r="E104" s="80" t="s">
        <v>88</v>
      </c>
      <c r="F104" s="80" t="s">
        <v>89</v>
      </c>
      <c r="G104" s="80" t="s">
        <v>90</v>
      </c>
      <c r="H104" s="80" t="s">
        <v>91</v>
      </c>
      <c r="I104" s="80" t="s">
        <v>515</v>
      </c>
    </row>
    <row r="105" spans="1:9" ht="16" outlineLevel="1" x14ac:dyDescent="0.2">
      <c r="A105" s="69" t="s">
        <v>395</v>
      </c>
      <c r="B105" s="69" t="s">
        <v>396</v>
      </c>
      <c r="C105" s="70">
        <v>9</v>
      </c>
      <c r="D105" s="69">
        <v>80</v>
      </c>
      <c r="E105" s="69">
        <v>14</v>
      </c>
      <c r="F105" s="69">
        <v>107</v>
      </c>
      <c r="G105" s="69">
        <v>94</v>
      </c>
      <c r="H105" s="69">
        <v>87</v>
      </c>
      <c r="I105" s="85">
        <v>672578</v>
      </c>
    </row>
    <row r="106" spans="1:9" ht="16" outlineLevel="1" x14ac:dyDescent="0.2">
      <c r="A106" s="69" t="s">
        <v>397</v>
      </c>
      <c r="B106" s="69" t="s">
        <v>398</v>
      </c>
      <c r="C106" s="70">
        <v>7</v>
      </c>
      <c r="D106" s="69">
        <v>60</v>
      </c>
      <c r="E106" s="69">
        <v>14</v>
      </c>
      <c r="F106" s="69">
        <v>51</v>
      </c>
      <c r="G106" s="69">
        <v>40</v>
      </c>
      <c r="H106" s="69">
        <v>40</v>
      </c>
      <c r="I106" s="85">
        <v>234522</v>
      </c>
    </row>
    <row r="107" spans="1:9" ht="16" outlineLevel="1" x14ac:dyDescent="0.2">
      <c r="A107" s="69" t="s">
        <v>399</v>
      </c>
      <c r="B107" s="69" t="s">
        <v>400</v>
      </c>
      <c r="C107" s="70">
        <v>9.5</v>
      </c>
      <c r="D107" s="69">
        <v>80</v>
      </c>
      <c r="E107" s="69">
        <v>14</v>
      </c>
      <c r="F107" s="69">
        <v>62</v>
      </c>
      <c r="G107" s="69">
        <v>46</v>
      </c>
      <c r="H107" s="69">
        <v>38</v>
      </c>
      <c r="I107" s="85">
        <v>376789</v>
      </c>
    </row>
    <row r="108" spans="1:9" ht="16" outlineLevel="1" x14ac:dyDescent="0.2">
      <c r="A108" s="69" t="s">
        <v>402</v>
      </c>
      <c r="B108" s="69" t="s">
        <v>403</v>
      </c>
      <c r="C108" s="70">
        <v>5.5</v>
      </c>
      <c r="D108" s="69">
        <v>60</v>
      </c>
      <c r="E108" s="69">
        <v>11</v>
      </c>
      <c r="F108" s="69">
        <v>17</v>
      </c>
      <c r="G108" s="69">
        <v>16</v>
      </c>
      <c r="H108" s="69">
        <v>14</v>
      </c>
      <c r="I108" s="85">
        <v>68058</v>
      </c>
    </row>
    <row r="109" spans="1:9" ht="16" outlineLevel="1" x14ac:dyDescent="0.2">
      <c r="A109" s="69" t="s">
        <v>404</v>
      </c>
      <c r="B109" s="69" t="s">
        <v>405</v>
      </c>
      <c r="C109" s="70">
        <v>26</v>
      </c>
      <c r="D109" s="69">
        <v>120</v>
      </c>
      <c r="E109" s="69">
        <v>26</v>
      </c>
      <c r="F109" s="69">
        <v>32</v>
      </c>
      <c r="G109" s="69">
        <v>21</v>
      </c>
      <c r="H109" s="69">
        <v>21</v>
      </c>
      <c r="I109" s="85">
        <v>542724</v>
      </c>
    </row>
    <row r="110" spans="1:9" ht="16" outlineLevel="1" x14ac:dyDescent="0.2">
      <c r="A110" s="69" t="s">
        <v>406</v>
      </c>
      <c r="B110" s="69" t="s">
        <v>407</v>
      </c>
      <c r="C110" s="70">
        <v>20.5</v>
      </c>
      <c r="D110" s="69">
        <v>120</v>
      </c>
      <c r="E110" s="69">
        <v>21</v>
      </c>
      <c r="F110" s="69">
        <v>51</v>
      </c>
      <c r="G110" s="69">
        <v>36</v>
      </c>
      <c r="H110" s="69">
        <v>32</v>
      </c>
      <c r="I110" s="85">
        <v>257047</v>
      </c>
    </row>
    <row r="111" spans="1:9" ht="16" outlineLevel="1" x14ac:dyDescent="0.2">
      <c r="A111" s="69" t="s">
        <v>408</v>
      </c>
      <c r="B111" s="69" t="s">
        <v>409</v>
      </c>
      <c r="C111" s="70">
        <v>29</v>
      </c>
      <c r="D111" s="69">
        <v>120</v>
      </c>
      <c r="E111" s="69">
        <v>29</v>
      </c>
      <c r="F111" s="69">
        <v>43</v>
      </c>
      <c r="G111" s="69">
        <v>35</v>
      </c>
      <c r="H111" s="69">
        <v>34</v>
      </c>
      <c r="I111" s="85">
        <v>502167</v>
      </c>
    </row>
    <row r="112" spans="1:9" ht="16" outlineLevel="1" x14ac:dyDescent="0.2">
      <c r="A112" s="69" t="s">
        <v>410</v>
      </c>
      <c r="B112" s="69" t="s">
        <v>411</v>
      </c>
      <c r="C112" s="70">
        <v>22</v>
      </c>
      <c r="D112" s="69">
        <v>120</v>
      </c>
      <c r="E112" s="69">
        <v>22</v>
      </c>
      <c r="F112" s="69">
        <v>38</v>
      </c>
      <c r="G112" s="69">
        <v>37</v>
      </c>
      <c r="H112" s="69">
        <v>25</v>
      </c>
      <c r="I112" s="85">
        <v>281734</v>
      </c>
    </row>
    <row r="113" spans="1:9" ht="16" outlineLevel="1" x14ac:dyDescent="0.2">
      <c r="A113" s="69" t="s">
        <v>412</v>
      </c>
      <c r="B113" s="69" t="s">
        <v>413</v>
      </c>
      <c r="C113" s="70">
        <v>5</v>
      </c>
      <c r="D113" s="69">
        <v>40</v>
      </c>
      <c r="E113" s="69">
        <v>15</v>
      </c>
      <c r="F113" s="69">
        <v>20</v>
      </c>
      <c r="G113" s="69">
        <v>10</v>
      </c>
      <c r="H113" s="69">
        <v>10</v>
      </c>
      <c r="I113" s="85">
        <v>62934</v>
      </c>
    </row>
    <row r="114" spans="1:9" ht="16" outlineLevel="1" x14ac:dyDescent="0.2">
      <c r="A114" s="69" t="s">
        <v>414</v>
      </c>
      <c r="B114" s="69" t="s">
        <v>415</v>
      </c>
      <c r="C114" s="70">
        <v>4.5</v>
      </c>
      <c r="D114" s="69">
        <v>30</v>
      </c>
      <c r="E114" s="69">
        <v>18</v>
      </c>
      <c r="F114" s="69">
        <v>31</v>
      </c>
      <c r="G114" s="69">
        <v>14</v>
      </c>
      <c r="H114" s="69">
        <v>14</v>
      </c>
      <c r="I114" s="85">
        <v>83607</v>
      </c>
    </row>
    <row r="115" spans="1:9" ht="16" outlineLevel="1" x14ac:dyDescent="0.2">
      <c r="A115" s="69" t="s">
        <v>416</v>
      </c>
      <c r="B115" s="69" t="s">
        <v>417</v>
      </c>
      <c r="C115" s="70">
        <v>16</v>
      </c>
      <c r="D115" s="69">
        <v>66</v>
      </c>
      <c r="E115" s="69">
        <v>29</v>
      </c>
      <c r="F115" s="69">
        <v>13</v>
      </c>
      <c r="G115" s="69">
        <v>12</v>
      </c>
      <c r="H115" s="69">
        <v>12</v>
      </c>
      <c r="I115" s="85">
        <v>147066</v>
      </c>
    </row>
    <row r="116" spans="1:9" outlineLevel="1" x14ac:dyDescent="0.2">
      <c r="C116" s="3"/>
      <c r="D116" s="3"/>
    </row>
    <row r="117" spans="1:9" x14ac:dyDescent="0.2">
      <c r="I117" s="86"/>
    </row>
    <row r="119" spans="1:9" ht="24" x14ac:dyDescent="0.3">
      <c r="A119" s="1" t="s">
        <v>140</v>
      </c>
    </row>
    <row r="120" spans="1:9" outlineLevel="1" x14ac:dyDescent="0.2"/>
    <row r="121" spans="1:9" outlineLevel="1" x14ac:dyDescent="0.2"/>
    <row r="122" spans="1:9" outlineLevel="1" x14ac:dyDescent="0.2"/>
    <row r="123" spans="1:9" outlineLevel="1" x14ac:dyDescent="0.2"/>
    <row r="124" spans="1:9" outlineLevel="1" x14ac:dyDescent="0.2"/>
    <row r="125" spans="1:9" outlineLevel="1" x14ac:dyDescent="0.2"/>
    <row r="126" spans="1:9" outlineLevel="1" x14ac:dyDescent="0.2"/>
    <row r="127" spans="1:9" outlineLevel="1" x14ac:dyDescent="0.2"/>
    <row r="128" spans="1:9" outlineLevel="1" x14ac:dyDescent="0.2"/>
    <row r="129" spans="1:7" outlineLevel="1" x14ac:dyDescent="0.2"/>
    <row r="130" spans="1:7" outlineLevel="1" x14ac:dyDescent="0.2"/>
    <row r="131" spans="1:7" outlineLevel="1" x14ac:dyDescent="0.2"/>
    <row r="132" spans="1:7" outlineLevel="1" x14ac:dyDescent="0.2"/>
    <row r="133" spans="1:7" outlineLevel="1" x14ac:dyDescent="0.2"/>
    <row r="134" spans="1:7" ht="16" outlineLevel="1" x14ac:dyDescent="0.2">
      <c r="A134" s="35" t="s">
        <v>37</v>
      </c>
      <c r="B134" s="35">
        <v>2018</v>
      </c>
      <c r="C134" s="35">
        <v>2019</v>
      </c>
      <c r="D134" s="35">
        <v>2020</v>
      </c>
      <c r="E134" s="35">
        <v>2021</v>
      </c>
      <c r="F134" s="35">
        <v>2022</v>
      </c>
      <c r="G134" s="35">
        <v>2023</v>
      </c>
    </row>
    <row r="135" spans="1:7" ht="16" outlineLevel="1" x14ac:dyDescent="0.2">
      <c r="A135" s="35" t="s">
        <v>141</v>
      </c>
      <c r="B135" s="41">
        <v>9359167</v>
      </c>
      <c r="C135" s="41">
        <v>9387415</v>
      </c>
      <c r="D135" s="41">
        <v>5353094</v>
      </c>
      <c r="E135" s="41">
        <v>5405395</v>
      </c>
      <c r="F135" s="41">
        <v>6832629</v>
      </c>
      <c r="G135" s="41">
        <v>6117714</v>
      </c>
    </row>
    <row r="136" spans="1:7" outlineLevel="1" x14ac:dyDescent="0.2"/>
    <row r="137" spans="1:7" outlineLevel="1" x14ac:dyDescent="0.2">
      <c r="A137" s="110" t="s">
        <v>418</v>
      </c>
      <c r="B137" s="110"/>
      <c r="C137" s="110"/>
      <c r="D137" s="110"/>
      <c r="E137" s="110"/>
      <c r="F137" s="110"/>
    </row>
    <row r="138" spans="1:7" outlineLevel="1" x14ac:dyDescent="0.2">
      <c r="A138" s="110"/>
      <c r="B138" s="110"/>
      <c r="C138" s="110"/>
      <c r="D138" s="110"/>
      <c r="E138" s="110"/>
      <c r="F138" s="110"/>
    </row>
    <row r="139" spans="1:7" outlineLevel="1" x14ac:dyDescent="0.2">
      <c r="A139" s="110"/>
      <c r="B139" s="110"/>
      <c r="C139" s="110"/>
      <c r="D139" s="110"/>
      <c r="E139" s="110"/>
      <c r="F139" s="110"/>
    </row>
    <row r="140" spans="1:7" outlineLevel="1" x14ac:dyDescent="0.2">
      <c r="A140" s="110"/>
      <c r="B140" s="110"/>
      <c r="C140" s="110"/>
      <c r="D140" s="110"/>
      <c r="E140" s="110"/>
      <c r="F140" s="110"/>
    </row>
    <row r="141" spans="1:7" outlineLevel="1" x14ac:dyDescent="0.2">
      <c r="A141" s="110"/>
      <c r="B141" s="110"/>
      <c r="C141" s="110"/>
      <c r="D141" s="110"/>
      <c r="E141" s="110"/>
      <c r="F141" s="110"/>
    </row>
    <row r="142" spans="1:7" outlineLevel="1" x14ac:dyDescent="0.2">
      <c r="A142" s="110"/>
      <c r="B142" s="110"/>
      <c r="C142" s="110"/>
      <c r="D142" s="110"/>
      <c r="E142" s="110"/>
      <c r="F142" s="110"/>
    </row>
    <row r="143" spans="1:7" outlineLevel="1" x14ac:dyDescent="0.2">
      <c r="A143" s="110"/>
      <c r="B143" s="110"/>
      <c r="C143" s="110"/>
      <c r="D143" s="110"/>
      <c r="E143" s="110"/>
      <c r="F143" s="110"/>
    </row>
    <row r="144" spans="1:7" outlineLevel="1" x14ac:dyDescent="0.2">
      <c r="A144" s="110"/>
      <c r="B144" s="110"/>
      <c r="C144" s="110"/>
      <c r="D144" s="110"/>
      <c r="E144" s="110"/>
      <c r="F144" s="110"/>
    </row>
    <row r="145" spans="1:7" outlineLevel="1" x14ac:dyDescent="0.2">
      <c r="A145" s="110"/>
      <c r="B145" s="110"/>
      <c r="C145" s="110"/>
      <c r="D145" s="110"/>
      <c r="E145" s="110"/>
      <c r="F145" s="110"/>
    </row>
    <row r="146" spans="1:7" outlineLevel="1" x14ac:dyDescent="0.2">
      <c r="A146" s="110"/>
      <c r="B146" s="110"/>
      <c r="C146" s="110"/>
      <c r="D146" s="110"/>
      <c r="E146" s="110"/>
      <c r="F146" s="110"/>
    </row>
    <row r="147" spans="1:7" outlineLevel="1" x14ac:dyDescent="0.2">
      <c r="A147" s="110"/>
      <c r="B147" s="110"/>
      <c r="C147" s="110"/>
      <c r="D147" s="110"/>
      <c r="E147" s="110"/>
      <c r="F147" s="110"/>
    </row>
    <row r="148" spans="1:7" outlineLevel="1" x14ac:dyDescent="0.2">
      <c r="A148" s="110"/>
      <c r="B148" s="110"/>
      <c r="C148" s="110"/>
      <c r="D148" s="110"/>
      <c r="E148" s="110"/>
      <c r="F148" s="110"/>
    </row>
    <row r="149" spans="1:7" outlineLevel="1" x14ac:dyDescent="0.2">
      <c r="A149" s="110"/>
      <c r="B149" s="110"/>
      <c r="C149" s="110"/>
      <c r="D149" s="110"/>
      <c r="E149" s="110"/>
      <c r="F149" s="110"/>
    </row>
    <row r="150" spans="1:7" outlineLevel="1" x14ac:dyDescent="0.2"/>
    <row r="151" spans="1:7" ht="16" outlineLevel="1" x14ac:dyDescent="0.2">
      <c r="A151" s="37" t="s">
        <v>142</v>
      </c>
      <c r="B151" s="37" t="s">
        <v>419</v>
      </c>
      <c r="C151" s="37"/>
      <c r="D151" s="37"/>
      <c r="E151" s="37"/>
      <c r="F151" s="37"/>
      <c r="G151" s="37"/>
    </row>
    <row r="152" spans="1:7" ht="16" outlineLevel="1" x14ac:dyDescent="0.2">
      <c r="A152" s="35" t="s">
        <v>141</v>
      </c>
      <c r="B152" s="42"/>
      <c r="C152" s="42"/>
      <c r="D152" s="42"/>
      <c r="E152" s="42"/>
      <c r="F152" s="42"/>
      <c r="G152" s="42"/>
    </row>
    <row r="153" spans="1:7" outlineLevel="1" x14ac:dyDescent="0.2"/>
    <row r="154" spans="1:7" outlineLevel="1" x14ac:dyDescent="0.2"/>
    <row r="155" spans="1:7" outlineLevel="1" x14ac:dyDescent="0.2"/>
    <row r="156" spans="1:7" outlineLevel="1" x14ac:dyDescent="0.2"/>
    <row r="157" spans="1:7" outlineLevel="1" x14ac:dyDescent="0.2"/>
    <row r="158" spans="1:7" outlineLevel="1" x14ac:dyDescent="0.2"/>
    <row r="159" spans="1:7" outlineLevel="1" x14ac:dyDescent="0.2"/>
    <row r="160" spans="1:7" outlineLevel="1" x14ac:dyDescent="0.2"/>
    <row r="161" spans="1:13" outlineLevel="1" x14ac:dyDescent="0.2"/>
    <row r="162" spans="1:13" outlineLevel="1" x14ac:dyDescent="0.2"/>
    <row r="163" spans="1:13" outlineLevel="1" x14ac:dyDescent="0.2"/>
    <row r="164" spans="1:13" outlineLevel="1" x14ac:dyDescent="0.2"/>
    <row r="165" spans="1:13" outlineLevel="1" x14ac:dyDescent="0.2"/>
    <row r="166" spans="1:13" outlineLevel="1" x14ac:dyDescent="0.2"/>
    <row r="167" spans="1:13" outlineLevel="1" x14ac:dyDescent="0.2"/>
    <row r="168" spans="1:13" outlineLevel="1" x14ac:dyDescent="0.2"/>
    <row r="169" spans="1:13" ht="16" outlineLevel="1" x14ac:dyDescent="0.2">
      <c r="A169" s="35" t="s">
        <v>161</v>
      </c>
      <c r="B169" s="35">
        <v>1</v>
      </c>
      <c r="C169" s="35">
        <v>2</v>
      </c>
      <c r="D169" s="35">
        <v>3</v>
      </c>
      <c r="E169" s="35">
        <v>4</v>
      </c>
      <c r="F169" s="35">
        <v>5</v>
      </c>
      <c r="G169" s="35">
        <v>6</v>
      </c>
      <c r="H169" s="35">
        <v>7</v>
      </c>
      <c r="I169" s="35">
        <v>8</v>
      </c>
      <c r="J169" s="35">
        <v>9</v>
      </c>
      <c r="K169" s="35">
        <v>10</v>
      </c>
      <c r="L169" s="35">
        <v>11</v>
      </c>
      <c r="M169" s="35">
        <v>12</v>
      </c>
    </row>
    <row r="170" spans="1:13" ht="16" outlineLevel="1" x14ac:dyDescent="0.2">
      <c r="A170" s="35" t="s">
        <v>162</v>
      </c>
      <c r="B170" s="42">
        <v>465069</v>
      </c>
      <c r="C170" s="42">
        <v>551749</v>
      </c>
      <c r="D170" s="42">
        <v>699720</v>
      </c>
      <c r="E170" s="42">
        <v>556762</v>
      </c>
      <c r="F170" s="42">
        <v>596663</v>
      </c>
      <c r="G170" s="42">
        <v>491497</v>
      </c>
      <c r="H170" s="42">
        <v>351506</v>
      </c>
      <c r="I170" s="42">
        <v>323594</v>
      </c>
      <c r="J170" s="42">
        <v>462180</v>
      </c>
      <c r="K170" s="42">
        <v>538816</v>
      </c>
      <c r="L170" s="42">
        <v>554452</v>
      </c>
      <c r="M170" s="42">
        <v>525706</v>
      </c>
    </row>
    <row r="171" spans="1:13" outlineLevel="1" x14ac:dyDescent="0.2"/>
    <row r="172" spans="1:13" outlineLevel="1" x14ac:dyDescent="0.2"/>
    <row r="173" spans="1:13" outlineLevel="1" x14ac:dyDescent="0.2"/>
    <row r="174" spans="1:13" outlineLevel="1" x14ac:dyDescent="0.2"/>
    <row r="175" spans="1:13" outlineLevel="1" x14ac:dyDescent="0.2"/>
    <row r="176" spans="1:13" outlineLevel="1" x14ac:dyDescent="0.2"/>
    <row r="177" spans="1:21" outlineLevel="1" x14ac:dyDescent="0.2"/>
    <row r="178" spans="1:21" outlineLevel="1" x14ac:dyDescent="0.2"/>
    <row r="179" spans="1:21" outlineLevel="1" x14ac:dyDescent="0.2"/>
    <row r="180" spans="1:21" outlineLevel="1" x14ac:dyDescent="0.2"/>
    <row r="181" spans="1:21" outlineLevel="1" x14ac:dyDescent="0.2"/>
    <row r="182" spans="1:21" outlineLevel="1" x14ac:dyDescent="0.2"/>
    <row r="183" spans="1:21" outlineLevel="1" x14ac:dyDescent="0.2"/>
    <row r="184" spans="1:21" outlineLevel="1" x14ac:dyDescent="0.2"/>
    <row r="185" spans="1:21" outlineLevel="1" x14ac:dyDescent="0.2"/>
    <row r="186" spans="1:21" outlineLevel="1" x14ac:dyDescent="0.2"/>
    <row r="187" spans="1:21" ht="16" outlineLevel="1" x14ac:dyDescent="0.2">
      <c r="A187" s="43" t="s">
        <v>161</v>
      </c>
      <c r="B187" s="43">
        <v>4</v>
      </c>
      <c r="C187" s="43">
        <v>5</v>
      </c>
      <c r="D187" s="43">
        <v>6</v>
      </c>
      <c r="E187" s="43">
        <v>7</v>
      </c>
      <c r="F187" s="43">
        <v>8</v>
      </c>
      <c r="G187" s="43">
        <v>9</v>
      </c>
      <c r="H187" s="43">
        <v>10</v>
      </c>
      <c r="I187" s="43">
        <v>11</v>
      </c>
      <c r="J187" s="43">
        <v>12</v>
      </c>
      <c r="K187" s="43">
        <v>13</v>
      </c>
      <c r="L187" s="43">
        <v>14</v>
      </c>
      <c r="M187" s="43">
        <v>15</v>
      </c>
      <c r="N187" s="43">
        <v>16</v>
      </c>
      <c r="O187" s="43">
        <v>17</v>
      </c>
      <c r="P187" s="43">
        <v>18</v>
      </c>
      <c r="Q187" s="43">
        <v>19</v>
      </c>
      <c r="R187" s="43">
        <v>20</v>
      </c>
      <c r="S187" s="43">
        <v>21</v>
      </c>
      <c r="T187" s="43">
        <v>22</v>
      </c>
      <c r="U187" s="43">
        <v>23</v>
      </c>
    </row>
    <row r="188" spans="1:21" ht="16" x14ac:dyDescent="0.2">
      <c r="A188" s="35" t="s">
        <v>162</v>
      </c>
      <c r="B188" s="43">
        <v>223</v>
      </c>
      <c r="C188" s="43">
        <v>462</v>
      </c>
      <c r="D188" s="43">
        <v>1975</v>
      </c>
      <c r="E188" s="43">
        <v>2347</v>
      </c>
      <c r="F188" s="43">
        <v>1722</v>
      </c>
      <c r="G188" s="43">
        <v>1312</v>
      </c>
      <c r="H188" s="43">
        <v>939</v>
      </c>
      <c r="I188" s="43">
        <v>793</v>
      </c>
      <c r="J188" s="43">
        <v>914</v>
      </c>
      <c r="K188" s="43">
        <v>1431</v>
      </c>
      <c r="L188" s="43">
        <v>1255</v>
      </c>
      <c r="M188" s="43">
        <v>1597</v>
      </c>
      <c r="N188" s="43">
        <v>2060</v>
      </c>
      <c r="O188" s="43">
        <v>1798</v>
      </c>
      <c r="P188" s="43">
        <v>1351</v>
      </c>
      <c r="Q188" s="43">
        <v>879</v>
      </c>
      <c r="R188" s="43">
        <v>670</v>
      </c>
      <c r="S188" s="43">
        <v>472</v>
      </c>
      <c r="T188" s="43">
        <v>349</v>
      </c>
      <c r="U188" s="43">
        <v>235</v>
      </c>
    </row>
    <row r="190" spans="1:21" ht="24" x14ac:dyDescent="0.3">
      <c r="A190" s="1" t="s">
        <v>163</v>
      </c>
    </row>
    <row r="191" spans="1:21" outlineLevel="1" x14ac:dyDescent="0.2"/>
    <row r="192" spans="1:21" outlineLevel="1" x14ac:dyDescent="0.2"/>
    <row r="193" spans="1:6" outlineLevel="1" x14ac:dyDescent="0.2"/>
    <row r="194" spans="1:6" outlineLevel="1" x14ac:dyDescent="0.2"/>
    <row r="195" spans="1:6" outlineLevel="1" x14ac:dyDescent="0.2"/>
    <row r="196" spans="1:6" outlineLevel="1" x14ac:dyDescent="0.2"/>
    <row r="197" spans="1:6" outlineLevel="1" x14ac:dyDescent="0.2"/>
    <row r="198" spans="1:6" outlineLevel="1" x14ac:dyDescent="0.2"/>
    <row r="199" spans="1:6" outlineLevel="1" x14ac:dyDescent="0.2"/>
    <row r="200" spans="1:6" outlineLevel="1" x14ac:dyDescent="0.2"/>
    <row r="201" spans="1:6" outlineLevel="1" x14ac:dyDescent="0.2"/>
    <row r="202" spans="1:6" outlineLevel="1" x14ac:dyDescent="0.2"/>
    <row r="203" spans="1:6" outlineLevel="1" x14ac:dyDescent="0.2"/>
    <row r="204" spans="1:6" outlineLevel="1" x14ac:dyDescent="0.2"/>
    <row r="205" spans="1:6" ht="16" outlineLevel="1" x14ac:dyDescent="0.2">
      <c r="A205" s="35" t="s">
        <v>37</v>
      </c>
      <c r="B205" s="35">
        <v>2019</v>
      </c>
      <c r="C205" s="35">
        <v>2020</v>
      </c>
      <c r="D205" s="35">
        <v>2021</v>
      </c>
      <c r="E205" s="35">
        <v>2022</v>
      </c>
      <c r="F205" s="35">
        <v>2023</v>
      </c>
    </row>
    <row r="206" spans="1:6" ht="16" outlineLevel="1" x14ac:dyDescent="0.2">
      <c r="A206" s="35" t="s">
        <v>164</v>
      </c>
      <c r="B206" s="83"/>
      <c r="C206" s="83"/>
      <c r="D206" s="83"/>
      <c r="E206" s="83"/>
      <c r="F206" s="83">
        <f>F210*0.29</f>
        <v>3330028.82</v>
      </c>
    </row>
    <row r="207" spans="1:6" ht="16" outlineLevel="1" x14ac:dyDescent="0.2">
      <c r="A207" s="35" t="s">
        <v>165</v>
      </c>
      <c r="B207" s="83"/>
      <c r="C207" s="83"/>
      <c r="D207" s="83"/>
      <c r="E207" s="83"/>
      <c r="F207" s="83">
        <f>F210*0.16</f>
        <v>1837257.28</v>
      </c>
    </row>
    <row r="208" spans="1:6" ht="16" outlineLevel="1" x14ac:dyDescent="0.2">
      <c r="A208" s="35" t="s">
        <v>420</v>
      </c>
      <c r="B208" s="83"/>
      <c r="C208" s="83"/>
      <c r="D208" s="83"/>
      <c r="E208" s="83"/>
      <c r="F208" s="83">
        <f>F210*0.2</f>
        <v>2296571.6</v>
      </c>
    </row>
    <row r="209" spans="1:7" ht="16" outlineLevel="1" x14ac:dyDescent="0.2">
      <c r="A209" s="35" t="s">
        <v>166</v>
      </c>
      <c r="B209" s="83"/>
      <c r="C209" s="83"/>
      <c r="D209" s="83"/>
      <c r="E209" s="83"/>
      <c r="F209" s="83">
        <f>F210*0.34</f>
        <v>3904171.72</v>
      </c>
    </row>
    <row r="210" spans="1:7" ht="16" outlineLevel="1" x14ac:dyDescent="0.2">
      <c r="A210" s="35" t="s">
        <v>167</v>
      </c>
      <c r="B210" s="83">
        <v>9181164.9100000001</v>
      </c>
      <c r="C210" s="83">
        <v>8992843.3200000003</v>
      </c>
      <c r="D210" s="83">
        <v>9200334.7300000004</v>
      </c>
      <c r="E210" s="83">
        <v>10966467.449999999</v>
      </c>
      <c r="F210" s="83">
        <v>11482858</v>
      </c>
      <c r="G210" s="86"/>
    </row>
    <row r="211" spans="1:7" outlineLevel="1" x14ac:dyDescent="0.2"/>
    <row r="212" spans="1:7" outlineLevel="1" x14ac:dyDescent="0.2"/>
    <row r="213" spans="1:7" outlineLevel="1" x14ac:dyDescent="0.2"/>
    <row r="214" spans="1:7" outlineLevel="1" x14ac:dyDescent="0.2"/>
    <row r="215" spans="1:7" outlineLevel="1" x14ac:dyDescent="0.2"/>
    <row r="216" spans="1:7" outlineLevel="1" x14ac:dyDescent="0.2"/>
    <row r="217" spans="1:7" outlineLevel="1" x14ac:dyDescent="0.2"/>
    <row r="218" spans="1:7" outlineLevel="1" x14ac:dyDescent="0.2"/>
    <row r="219" spans="1:7" outlineLevel="1" x14ac:dyDescent="0.2"/>
    <row r="220" spans="1:7" outlineLevel="1" x14ac:dyDescent="0.2"/>
    <row r="221" spans="1:7" outlineLevel="1" x14ac:dyDescent="0.2"/>
    <row r="222" spans="1:7" outlineLevel="1" x14ac:dyDescent="0.2"/>
    <row r="223" spans="1:7" outlineLevel="1" x14ac:dyDescent="0.2"/>
    <row r="224" spans="1:7" outlineLevel="1" x14ac:dyDescent="0.2"/>
    <row r="225" spans="1:9" ht="16" outlineLevel="1" x14ac:dyDescent="0.2">
      <c r="A225" s="35" t="s">
        <v>37</v>
      </c>
      <c r="B225" s="35">
        <v>2019</v>
      </c>
      <c r="C225" s="35">
        <v>2020</v>
      </c>
      <c r="D225" s="35">
        <v>2021</v>
      </c>
      <c r="E225" s="35">
        <v>2022</v>
      </c>
      <c r="F225" s="35">
        <v>2023</v>
      </c>
    </row>
    <row r="226" spans="1:9" ht="16" outlineLevel="1" x14ac:dyDescent="0.2">
      <c r="A226" s="35" t="s">
        <v>168</v>
      </c>
      <c r="B226" s="83"/>
      <c r="C226" s="83"/>
      <c r="D226" s="83"/>
      <c r="E226" s="83"/>
      <c r="F226" s="83">
        <v>958982.22</v>
      </c>
    </row>
    <row r="227" spans="1:9" ht="16" outlineLevel="1" x14ac:dyDescent="0.2">
      <c r="A227" s="35" t="s">
        <v>169</v>
      </c>
      <c r="B227" s="83"/>
      <c r="C227" s="83"/>
      <c r="D227" s="83"/>
      <c r="E227" s="83"/>
      <c r="F227" s="83">
        <v>218631.58</v>
      </c>
    </row>
    <row r="228" spans="1:9" ht="16" outlineLevel="1" x14ac:dyDescent="0.2">
      <c r="A228" s="35" t="s">
        <v>421</v>
      </c>
      <c r="B228" s="83"/>
      <c r="C228" s="83"/>
      <c r="D228" s="83"/>
      <c r="E228" s="83"/>
      <c r="F228" s="83">
        <v>2071898.47</v>
      </c>
    </row>
    <row r="229" spans="1:9" ht="16" outlineLevel="1" x14ac:dyDescent="0.2">
      <c r="A229" s="35" t="s">
        <v>170</v>
      </c>
      <c r="B229" s="83"/>
      <c r="C229" s="83"/>
      <c r="D229" s="83"/>
      <c r="E229" s="83"/>
      <c r="F229" s="83">
        <v>8118517</v>
      </c>
    </row>
    <row r="230" spans="1:9" ht="16" outlineLevel="1" x14ac:dyDescent="0.2">
      <c r="A230" s="35" t="s">
        <v>518</v>
      </c>
      <c r="B230" s="83">
        <v>4669308.51</v>
      </c>
      <c r="C230" s="83">
        <v>3184730.24</v>
      </c>
      <c r="D230" s="83">
        <v>3462694.54</v>
      </c>
      <c r="E230" s="83">
        <v>4173659.43</v>
      </c>
      <c r="F230" s="83">
        <f>F226+F227+F228</f>
        <v>3249512.27</v>
      </c>
      <c r="G230" s="86"/>
    </row>
    <row r="231" spans="1:9" ht="16" outlineLevel="1" x14ac:dyDescent="0.2">
      <c r="A231" s="35" t="s">
        <v>519</v>
      </c>
      <c r="B231" s="83">
        <f>B210</f>
        <v>9181164.9100000001</v>
      </c>
      <c r="C231" s="83">
        <f t="shared" ref="C231:F231" si="1">C210</f>
        <v>8992843.3200000003</v>
      </c>
      <c r="D231" s="83">
        <f t="shared" si="1"/>
        <v>9200334.7300000004</v>
      </c>
      <c r="E231" s="83">
        <f t="shared" si="1"/>
        <v>10966467.449999999</v>
      </c>
      <c r="F231" s="83">
        <f t="shared" si="1"/>
        <v>11482858</v>
      </c>
    </row>
    <row r="234" spans="1:9" ht="24" x14ac:dyDescent="0.3">
      <c r="A234" s="1" t="s">
        <v>171</v>
      </c>
    </row>
    <row r="235" spans="1:9" outlineLevel="1" x14ac:dyDescent="0.2"/>
    <row r="236" spans="1:9" ht="16" outlineLevel="1" x14ac:dyDescent="0.2">
      <c r="A236" s="35"/>
      <c r="B236" s="35" t="s">
        <v>172</v>
      </c>
      <c r="C236" s="35" t="s">
        <v>173</v>
      </c>
      <c r="D236" s="35" t="s">
        <v>174</v>
      </c>
      <c r="E236" s="35" t="s">
        <v>175</v>
      </c>
      <c r="F236" s="35" t="s">
        <v>176</v>
      </c>
      <c r="G236" s="35" t="s">
        <v>177</v>
      </c>
      <c r="H236" s="35" t="s">
        <v>178</v>
      </c>
      <c r="I236" s="35" t="s">
        <v>179</v>
      </c>
    </row>
    <row r="237" spans="1:9" ht="17" outlineLevel="1" x14ac:dyDescent="0.2">
      <c r="A237" s="35" t="s">
        <v>180</v>
      </c>
      <c r="B237" s="78" t="s">
        <v>94</v>
      </c>
      <c r="C237" s="78" t="s">
        <v>379</v>
      </c>
      <c r="D237" s="78" t="s">
        <v>94</v>
      </c>
      <c r="E237" s="78" t="s">
        <v>94</v>
      </c>
      <c r="F237" s="78" t="s">
        <v>94</v>
      </c>
      <c r="G237" s="78" t="s">
        <v>94</v>
      </c>
      <c r="H237" s="78" t="s">
        <v>94</v>
      </c>
      <c r="I237" s="78" t="s">
        <v>94</v>
      </c>
    </row>
    <row r="238" spans="1:9" ht="17" outlineLevel="1" x14ac:dyDescent="0.2">
      <c r="A238" s="35" t="s">
        <v>182</v>
      </c>
      <c r="B238" s="78" t="s">
        <v>379</v>
      </c>
      <c r="C238" s="78" t="s">
        <v>379</v>
      </c>
      <c r="D238" s="78" t="s">
        <v>94</v>
      </c>
      <c r="E238" s="78" t="s">
        <v>94</v>
      </c>
      <c r="F238" s="78" t="s">
        <v>94</v>
      </c>
      <c r="G238" s="78" t="s">
        <v>94</v>
      </c>
      <c r="H238" s="78" t="s">
        <v>94</v>
      </c>
      <c r="I238" s="78" t="s">
        <v>94</v>
      </c>
    </row>
    <row r="239" spans="1:9" ht="17" outlineLevel="1" x14ac:dyDescent="0.2">
      <c r="A239" s="35" t="s">
        <v>183</v>
      </c>
      <c r="B239" s="78" t="s">
        <v>379</v>
      </c>
      <c r="C239" s="44"/>
      <c r="D239" s="44"/>
      <c r="E239" s="44"/>
      <c r="F239" s="44"/>
      <c r="G239" s="44"/>
      <c r="H239" s="44"/>
      <c r="I239" s="44"/>
    </row>
    <row r="240" spans="1:9" ht="17" outlineLevel="1" x14ac:dyDescent="0.2">
      <c r="A240" s="39" t="s">
        <v>184</v>
      </c>
      <c r="B240" s="78" t="s">
        <v>379</v>
      </c>
      <c r="C240" s="78" t="s">
        <v>94</v>
      </c>
      <c r="D240" s="78" t="s">
        <v>94</v>
      </c>
      <c r="E240" s="78" t="s">
        <v>94</v>
      </c>
      <c r="F240" s="78" t="s">
        <v>94</v>
      </c>
      <c r="G240" s="78" t="s">
        <v>94</v>
      </c>
      <c r="H240" s="78" t="s">
        <v>94</v>
      </c>
      <c r="I240" s="78" t="s">
        <v>94</v>
      </c>
    </row>
    <row r="241" spans="1:9" ht="17" outlineLevel="1" x14ac:dyDescent="0.2">
      <c r="A241" s="39" t="s">
        <v>185</v>
      </c>
      <c r="B241" s="78" t="s">
        <v>379</v>
      </c>
      <c r="C241" s="78" t="s">
        <v>379</v>
      </c>
      <c r="D241" s="78" t="s">
        <v>94</v>
      </c>
      <c r="E241" s="78" t="s">
        <v>94</v>
      </c>
      <c r="F241" s="78" t="s">
        <v>94</v>
      </c>
      <c r="G241" s="78" t="s">
        <v>94</v>
      </c>
      <c r="H241" s="78" t="s">
        <v>94</v>
      </c>
      <c r="I241" s="78" t="s">
        <v>94</v>
      </c>
    </row>
    <row r="242" spans="1:9" ht="17" outlineLevel="1" x14ac:dyDescent="0.2">
      <c r="A242" s="39" t="s">
        <v>186</v>
      </c>
      <c r="B242" s="78" t="s">
        <v>379</v>
      </c>
      <c r="C242" s="78" t="s">
        <v>94</v>
      </c>
      <c r="D242" s="78" t="s">
        <v>94</v>
      </c>
      <c r="E242" s="78" t="s">
        <v>94</v>
      </c>
      <c r="F242" s="78" t="s">
        <v>94</v>
      </c>
      <c r="G242" s="78" t="s">
        <v>94</v>
      </c>
      <c r="H242" s="78" t="s">
        <v>94</v>
      </c>
      <c r="I242" s="78" t="s">
        <v>94</v>
      </c>
    </row>
    <row r="243" spans="1:9" ht="17" outlineLevel="1" x14ac:dyDescent="0.2">
      <c r="A243" s="35" t="s">
        <v>187</v>
      </c>
      <c r="B243" s="78" t="s">
        <v>379</v>
      </c>
      <c r="C243" s="78" t="s">
        <v>94</v>
      </c>
      <c r="D243" s="78" t="s">
        <v>94</v>
      </c>
      <c r="E243" s="78" t="s">
        <v>94</v>
      </c>
      <c r="F243" s="78" t="s">
        <v>94</v>
      </c>
      <c r="G243" s="78" t="s">
        <v>94</v>
      </c>
      <c r="H243" s="78" t="s">
        <v>94</v>
      </c>
      <c r="I243" s="78" t="s">
        <v>94</v>
      </c>
    </row>
    <row r="244" spans="1:9" ht="102" outlineLevel="1" x14ac:dyDescent="0.2">
      <c r="A244" s="35" t="s">
        <v>188</v>
      </c>
      <c r="B244" s="78" t="s">
        <v>379</v>
      </c>
      <c r="C244" s="78" t="s">
        <v>94</v>
      </c>
      <c r="D244" s="78" t="s">
        <v>94</v>
      </c>
      <c r="E244" s="78" t="s">
        <v>94</v>
      </c>
      <c r="F244" s="78" t="s">
        <v>94</v>
      </c>
      <c r="G244" s="78" t="s">
        <v>94</v>
      </c>
      <c r="H244" s="78" t="s">
        <v>94</v>
      </c>
      <c r="I244" s="78" t="s">
        <v>505</v>
      </c>
    </row>
    <row r="245" spans="1:9" ht="17" outlineLevel="1" x14ac:dyDescent="0.2">
      <c r="A245" s="35" t="s">
        <v>189</v>
      </c>
      <c r="B245" s="78" t="s">
        <v>379</v>
      </c>
      <c r="C245" s="78" t="s">
        <v>94</v>
      </c>
      <c r="D245" s="78" t="s">
        <v>94</v>
      </c>
      <c r="E245" s="78" t="s">
        <v>94</v>
      </c>
      <c r="F245" s="78" t="s">
        <v>94</v>
      </c>
      <c r="G245" s="78" t="s">
        <v>94</v>
      </c>
      <c r="H245" s="78" t="s">
        <v>94</v>
      </c>
      <c r="I245" s="78" t="s">
        <v>94</v>
      </c>
    </row>
    <row r="246" spans="1:9" ht="17" outlineLevel="1" x14ac:dyDescent="0.2">
      <c r="A246" s="35" t="s">
        <v>190</v>
      </c>
      <c r="B246" s="78" t="s">
        <v>379</v>
      </c>
      <c r="C246" s="78" t="s">
        <v>379</v>
      </c>
      <c r="D246" s="78" t="s">
        <v>94</v>
      </c>
      <c r="E246" s="78" t="s">
        <v>94</v>
      </c>
      <c r="F246" s="78" t="s">
        <v>94</v>
      </c>
      <c r="G246" s="78" t="s">
        <v>94</v>
      </c>
      <c r="H246" s="78" t="s">
        <v>94</v>
      </c>
      <c r="I246" s="78" t="s">
        <v>94</v>
      </c>
    </row>
    <row r="247" spans="1:9" ht="17" outlineLevel="1" x14ac:dyDescent="0.2">
      <c r="A247" s="35" t="s">
        <v>191</v>
      </c>
      <c r="B247" s="78" t="s">
        <v>379</v>
      </c>
      <c r="C247" s="78" t="s">
        <v>379</v>
      </c>
      <c r="D247" s="78" t="s">
        <v>94</v>
      </c>
      <c r="E247" s="78" t="s">
        <v>94</v>
      </c>
      <c r="F247" s="78" t="s">
        <v>94</v>
      </c>
      <c r="G247" s="78" t="s">
        <v>94</v>
      </c>
      <c r="H247" s="78" t="s">
        <v>94</v>
      </c>
      <c r="I247" s="78" t="s">
        <v>94</v>
      </c>
    </row>
    <row r="248" spans="1:9" ht="17" outlineLevel="1" x14ac:dyDescent="0.2">
      <c r="A248" s="35" t="s">
        <v>192</v>
      </c>
      <c r="B248" s="78" t="s">
        <v>379</v>
      </c>
      <c r="C248" s="78" t="s">
        <v>379</v>
      </c>
      <c r="D248" s="78" t="s">
        <v>94</v>
      </c>
      <c r="E248" s="78" t="s">
        <v>94</v>
      </c>
      <c r="F248" s="78" t="s">
        <v>94</v>
      </c>
      <c r="G248" s="78" t="s">
        <v>94</v>
      </c>
      <c r="H248" s="78" t="s">
        <v>94</v>
      </c>
      <c r="I248" s="78" t="s">
        <v>94</v>
      </c>
    </row>
    <row r="249" spans="1:9" ht="17" outlineLevel="1" x14ac:dyDescent="0.2">
      <c r="A249" s="35" t="s">
        <v>193</v>
      </c>
      <c r="B249" s="78" t="s">
        <v>379</v>
      </c>
      <c r="C249" s="78" t="s">
        <v>379</v>
      </c>
      <c r="D249" s="78" t="s">
        <v>94</v>
      </c>
      <c r="E249" s="78" t="s">
        <v>94</v>
      </c>
      <c r="F249" s="78" t="s">
        <v>94</v>
      </c>
      <c r="G249" s="78" t="s">
        <v>94</v>
      </c>
      <c r="H249" s="78" t="s">
        <v>94</v>
      </c>
      <c r="I249" s="78" t="s">
        <v>94</v>
      </c>
    </row>
    <row r="250" spans="1:9" ht="17" outlineLevel="1" x14ac:dyDescent="0.2">
      <c r="A250" s="35" t="s">
        <v>194</v>
      </c>
      <c r="B250" s="78" t="s">
        <v>379</v>
      </c>
      <c r="C250" s="78" t="s">
        <v>379</v>
      </c>
      <c r="D250" s="78" t="s">
        <v>94</v>
      </c>
      <c r="E250" s="78" t="s">
        <v>94</v>
      </c>
      <c r="F250" s="78" t="s">
        <v>94</v>
      </c>
      <c r="G250" s="78" t="s">
        <v>94</v>
      </c>
      <c r="H250" s="78" t="s">
        <v>94</v>
      </c>
      <c r="I250" s="78" t="s">
        <v>94</v>
      </c>
    </row>
    <row r="251" spans="1:9" ht="17" outlineLevel="1" x14ac:dyDescent="0.2">
      <c r="A251" s="35" t="s">
        <v>195</v>
      </c>
      <c r="B251" s="78" t="s">
        <v>379</v>
      </c>
      <c r="C251" s="78" t="s">
        <v>94</v>
      </c>
      <c r="D251" s="78" t="s">
        <v>94</v>
      </c>
      <c r="E251" s="78" t="s">
        <v>94</v>
      </c>
      <c r="F251" s="78" t="s">
        <v>94</v>
      </c>
      <c r="G251" s="78" t="s">
        <v>94</v>
      </c>
      <c r="H251" s="78" t="s">
        <v>94</v>
      </c>
      <c r="I251" s="78" t="s">
        <v>94</v>
      </c>
    </row>
    <row r="252" spans="1:9" ht="119" outlineLevel="1" x14ac:dyDescent="0.2">
      <c r="A252" s="35" t="s">
        <v>196</v>
      </c>
      <c r="B252" s="78" t="s">
        <v>94</v>
      </c>
      <c r="C252" s="78" t="s">
        <v>379</v>
      </c>
      <c r="D252" s="78" t="s">
        <v>94</v>
      </c>
      <c r="E252" s="78" t="s">
        <v>524</v>
      </c>
      <c r="F252" s="78" t="s">
        <v>94</v>
      </c>
      <c r="G252" s="78" t="s">
        <v>94</v>
      </c>
      <c r="H252" s="78" t="s">
        <v>94</v>
      </c>
      <c r="I252" s="78" t="s">
        <v>94</v>
      </c>
    </row>
    <row r="253" spans="1:9" ht="17" outlineLevel="1" x14ac:dyDescent="0.2">
      <c r="A253" s="35" t="s">
        <v>197</v>
      </c>
      <c r="B253" s="78" t="s">
        <v>379</v>
      </c>
      <c r="C253" s="78" t="s">
        <v>94</v>
      </c>
      <c r="D253" s="78" t="s">
        <v>94</v>
      </c>
      <c r="E253" s="78" t="s">
        <v>94</v>
      </c>
      <c r="F253" s="78" t="s">
        <v>94</v>
      </c>
      <c r="G253" s="78" t="s">
        <v>94</v>
      </c>
      <c r="H253" s="78" t="s">
        <v>94</v>
      </c>
      <c r="I253" s="78" t="s">
        <v>94</v>
      </c>
    </row>
    <row r="254" spans="1:9" ht="17" outlineLevel="1" x14ac:dyDescent="0.2">
      <c r="A254" s="35" t="s">
        <v>198</v>
      </c>
      <c r="B254" s="78" t="s">
        <v>379</v>
      </c>
      <c r="C254" s="78" t="s">
        <v>94</v>
      </c>
      <c r="D254" s="78" t="s">
        <v>94</v>
      </c>
      <c r="E254" s="78" t="s">
        <v>94</v>
      </c>
      <c r="F254" s="78" t="s">
        <v>94</v>
      </c>
      <c r="G254" s="78" t="s">
        <v>94</v>
      </c>
      <c r="H254" s="78" t="s">
        <v>94</v>
      </c>
      <c r="I254" s="78" t="s">
        <v>94</v>
      </c>
    </row>
    <row r="255" spans="1:9" ht="17" outlineLevel="1" x14ac:dyDescent="0.2">
      <c r="A255" s="35" t="s">
        <v>199</v>
      </c>
      <c r="B255" s="78" t="s">
        <v>379</v>
      </c>
      <c r="C255" s="78" t="s">
        <v>94</v>
      </c>
      <c r="D255" s="78" t="s">
        <v>94</v>
      </c>
      <c r="E255" s="78" t="s">
        <v>94</v>
      </c>
      <c r="F255" s="78" t="s">
        <v>94</v>
      </c>
      <c r="G255" s="78" t="s">
        <v>94</v>
      </c>
      <c r="H255" s="78" t="s">
        <v>94</v>
      </c>
      <c r="I255" s="78" t="s">
        <v>94</v>
      </c>
    </row>
    <row r="256" spans="1:9" outlineLevel="1" x14ac:dyDescent="0.2"/>
  </sheetData>
  <mergeCells count="2">
    <mergeCell ref="A53:F65"/>
    <mergeCell ref="A137:F1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</vt:lpstr>
      <vt:lpstr>Introduction</vt:lpstr>
      <vt:lpstr>Modena</vt:lpstr>
      <vt:lpstr>Pécs</vt:lpstr>
      <vt:lpstr>Paks</vt:lpstr>
      <vt:lpstr>Grosuplje</vt:lpstr>
      <vt:lpstr>Český Krumlov</vt:lpstr>
      <vt:lpstr>Osijek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Podhraski</dc:creator>
  <cp:keywords/>
  <dc:description/>
  <cp:lastModifiedBy>Bingyu</cp:lastModifiedBy>
  <cp:revision/>
  <cp:lastPrinted>2024-10-30T12:55:59Z</cp:lastPrinted>
  <dcterms:created xsi:type="dcterms:W3CDTF">2024-07-29T09:06:10Z</dcterms:created>
  <dcterms:modified xsi:type="dcterms:W3CDTF">2025-01-20T15:35:49Z</dcterms:modified>
  <cp:category/>
  <cp:contentStatus/>
</cp:coreProperties>
</file>